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3\TRABAJO 4TO IN FINANCIERO\Nueva carpeta\"/>
    </mc:Choice>
  </mc:AlternateContent>
  <bookViews>
    <workbookView xWindow="0" yWindow="0" windowWidth="23040" windowHeight="9120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externalReferences>
    <externalReference r:id="rId10"/>
  </externalReferences>
  <definedNames>
    <definedName name="ANIO">'[1]Info General'!$D$20</definedName>
    <definedName name="_xlnm.Print_Area" localSheetId="3">'Formato 4'!$A$1:$E$75</definedName>
    <definedName name="_xlnm.Print_Area" localSheetId="5">'Formato 6a'!$A$1:$G$160</definedName>
    <definedName name="_xlnm.Print_Area" localSheetId="7">'Formato 6c'!$A$1:$G$78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9" l="1"/>
  <c r="G31" i="9" s="1"/>
  <c r="D30" i="9"/>
  <c r="G30" i="9" s="1"/>
  <c r="D29" i="9"/>
  <c r="D28" i="9" s="1"/>
  <c r="F28" i="9"/>
  <c r="E28" i="9"/>
  <c r="C28" i="9"/>
  <c r="B28" i="9"/>
  <c r="D27" i="9"/>
  <c r="G27" i="9" s="1"/>
  <c r="D26" i="9"/>
  <c r="G26" i="9" s="1"/>
  <c r="D25" i="9"/>
  <c r="G25" i="9" s="1"/>
  <c r="G24" i="9" s="1"/>
  <c r="F24" i="9"/>
  <c r="E24" i="9"/>
  <c r="E21" i="9" s="1"/>
  <c r="D24" i="9"/>
  <c r="C24" i="9"/>
  <c r="B24" i="9"/>
  <c r="D23" i="9"/>
  <c r="G23" i="9" s="1"/>
  <c r="D22" i="9"/>
  <c r="G22" i="9" s="1"/>
  <c r="F21" i="9"/>
  <c r="C21" i="9"/>
  <c r="B21" i="9"/>
  <c r="D19" i="9"/>
  <c r="G19" i="9" s="1"/>
  <c r="D18" i="9"/>
  <c r="G18" i="9" s="1"/>
  <c r="D17" i="9"/>
  <c r="G17" i="9" s="1"/>
  <c r="F16" i="9"/>
  <c r="E16" i="9"/>
  <c r="C16" i="9"/>
  <c r="B16" i="9"/>
  <c r="D15" i="9"/>
  <c r="G15" i="9" s="1"/>
  <c r="D14" i="9"/>
  <c r="G14" i="9" s="1"/>
  <c r="D13" i="9"/>
  <c r="G13" i="9" s="1"/>
  <c r="G12" i="9" s="1"/>
  <c r="F12" i="9"/>
  <c r="F9" i="9" s="1"/>
  <c r="F33" i="9" s="1"/>
  <c r="E12" i="9"/>
  <c r="C12" i="9"/>
  <c r="C9" i="9" s="1"/>
  <c r="C33" i="9" s="1"/>
  <c r="B12" i="9"/>
  <c r="B9" i="9" s="1"/>
  <c r="B33" i="9" s="1"/>
  <c r="D11" i="9"/>
  <c r="G11" i="9" s="1"/>
  <c r="D10" i="9"/>
  <c r="G10" i="9" s="1"/>
  <c r="E9" i="9"/>
  <c r="E33" i="9" s="1"/>
  <c r="D75" i="8"/>
  <c r="G75" i="8" s="1"/>
  <c r="D74" i="8"/>
  <c r="G74" i="8" s="1"/>
  <c r="D73" i="8"/>
  <c r="D71" i="8" s="1"/>
  <c r="D72" i="8"/>
  <c r="G72" i="8" s="1"/>
  <c r="F71" i="8"/>
  <c r="E71" i="8"/>
  <c r="C71" i="8"/>
  <c r="B71" i="8"/>
  <c r="D70" i="8"/>
  <c r="G70" i="8" s="1"/>
  <c r="D69" i="8"/>
  <c r="G69" i="8" s="1"/>
  <c r="D68" i="8"/>
  <c r="G68" i="8" s="1"/>
  <c r="D67" i="8"/>
  <c r="G67" i="8" s="1"/>
  <c r="D66" i="8"/>
  <c r="G66" i="8" s="1"/>
  <c r="D65" i="8"/>
  <c r="G65" i="8" s="1"/>
  <c r="D64" i="8"/>
  <c r="G64" i="8" s="1"/>
  <c r="D63" i="8"/>
  <c r="D61" i="8" s="1"/>
  <c r="D62" i="8"/>
  <c r="G62" i="8" s="1"/>
  <c r="F61" i="8"/>
  <c r="E61" i="8"/>
  <c r="C61" i="8"/>
  <c r="B61" i="8"/>
  <c r="D60" i="8"/>
  <c r="G60" i="8" s="1"/>
  <c r="D59" i="8"/>
  <c r="G59" i="8" s="1"/>
  <c r="D58" i="8"/>
  <c r="G58" i="8" s="1"/>
  <c r="D57" i="8"/>
  <c r="G57" i="8" s="1"/>
  <c r="D56" i="8"/>
  <c r="G56" i="8" s="1"/>
  <c r="D55" i="8"/>
  <c r="D53" i="8" s="1"/>
  <c r="D54" i="8"/>
  <c r="G54" i="8" s="1"/>
  <c r="F53" i="8"/>
  <c r="E53" i="8"/>
  <c r="C53" i="8"/>
  <c r="B53" i="8"/>
  <c r="D52" i="8"/>
  <c r="G52" i="8" s="1"/>
  <c r="D51" i="8"/>
  <c r="G51" i="8" s="1"/>
  <c r="D50" i="8"/>
  <c r="G50" i="8" s="1"/>
  <c r="D49" i="8"/>
  <c r="G49" i="8" s="1"/>
  <c r="D48" i="8"/>
  <c r="G48" i="8" s="1"/>
  <c r="D47" i="8"/>
  <c r="G47" i="8" s="1"/>
  <c r="D46" i="8"/>
  <c r="G46" i="8" s="1"/>
  <c r="D45" i="8"/>
  <c r="G45" i="8" s="1"/>
  <c r="G44" i="8" s="1"/>
  <c r="F44" i="8"/>
  <c r="E44" i="8"/>
  <c r="D44" i="8"/>
  <c r="C44" i="8"/>
  <c r="B44" i="8"/>
  <c r="F43" i="8"/>
  <c r="E43" i="8"/>
  <c r="C43" i="8"/>
  <c r="B43" i="8"/>
  <c r="G41" i="8"/>
  <c r="D41" i="8"/>
  <c r="D40" i="8"/>
  <c r="G40" i="8" s="1"/>
  <c r="G39" i="8"/>
  <c r="D39" i="8"/>
  <c r="D38" i="8"/>
  <c r="G38" i="8" s="1"/>
  <c r="F37" i="8"/>
  <c r="E37" i="8"/>
  <c r="D37" i="8"/>
  <c r="C37" i="8"/>
  <c r="B37" i="8"/>
  <c r="D36" i="8"/>
  <c r="G36" i="8" s="1"/>
  <c r="G35" i="8"/>
  <c r="D35" i="8"/>
  <c r="D34" i="8"/>
  <c r="G34" i="8" s="1"/>
  <c r="G33" i="8"/>
  <c r="D33" i="8"/>
  <c r="D32" i="8"/>
  <c r="G32" i="8" s="1"/>
  <c r="D31" i="8"/>
  <c r="G31" i="8" s="1"/>
  <c r="D30" i="8"/>
  <c r="G30" i="8" s="1"/>
  <c r="D29" i="8"/>
  <c r="G29" i="8" s="1"/>
  <c r="D28" i="8"/>
  <c r="G28" i="8" s="1"/>
  <c r="F27" i="8"/>
  <c r="E27" i="8"/>
  <c r="C27" i="8"/>
  <c r="B27" i="8"/>
  <c r="D26" i="8"/>
  <c r="G26" i="8" s="1"/>
  <c r="D25" i="8"/>
  <c r="G25" i="8" s="1"/>
  <c r="D24" i="8"/>
  <c r="G24" i="8" s="1"/>
  <c r="D23" i="8"/>
  <c r="G23" i="8" s="1"/>
  <c r="D22" i="8"/>
  <c r="G22" i="8" s="1"/>
  <c r="D21" i="8"/>
  <c r="G21" i="8" s="1"/>
  <c r="D20" i="8"/>
  <c r="G20" i="8" s="1"/>
  <c r="F19" i="8"/>
  <c r="E19" i="8"/>
  <c r="D19" i="8"/>
  <c r="C19" i="8"/>
  <c r="B19" i="8"/>
  <c r="D18" i="8"/>
  <c r="G18" i="8" s="1"/>
  <c r="D17" i="8"/>
  <c r="G17" i="8" s="1"/>
  <c r="D16" i="8"/>
  <c r="G16" i="8" s="1"/>
  <c r="D15" i="8"/>
  <c r="G15" i="8" s="1"/>
  <c r="D14" i="8"/>
  <c r="G14" i="8" s="1"/>
  <c r="D13" i="8"/>
  <c r="G13" i="8" s="1"/>
  <c r="D12" i="8"/>
  <c r="D10" i="8" s="1"/>
  <c r="D11" i="8"/>
  <c r="G11" i="8" s="1"/>
  <c r="F10" i="8"/>
  <c r="F9" i="8" s="1"/>
  <c r="F77" i="8" s="1"/>
  <c r="E10" i="8"/>
  <c r="C10" i="8"/>
  <c r="B10" i="8"/>
  <c r="B9" i="8" s="1"/>
  <c r="B77" i="8" s="1"/>
  <c r="E9" i="8"/>
  <c r="E77" i="8" s="1"/>
  <c r="C9" i="8"/>
  <c r="C77" i="8" s="1"/>
  <c r="D88" i="7"/>
  <c r="G88" i="7" s="1"/>
  <c r="D87" i="7"/>
  <c r="G87" i="7" s="1"/>
  <c r="D86" i="7"/>
  <c r="G86" i="7" s="1"/>
  <c r="D85" i="7"/>
  <c r="G85" i="7" s="1"/>
  <c r="D84" i="7"/>
  <c r="G84" i="7" s="1"/>
  <c r="D83" i="7"/>
  <c r="G83" i="7" s="1"/>
  <c r="D82" i="7"/>
  <c r="G82" i="7" s="1"/>
  <c r="D81" i="7"/>
  <c r="G81" i="7" s="1"/>
  <c r="D80" i="7"/>
  <c r="G80" i="7" s="1"/>
  <c r="D79" i="7"/>
  <c r="G79" i="7" s="1"/>
  <c r="D78" i="7"/>
  <c r="G78" i="7" s="1"/>
  <c r="D77" i="7"/>
  <c r="G77" i="7" s="1"/>
  <c r="D76" i="7"/>
  <c r="G76" i="7" s="1"/>
  <c r="D75" i="7"/>
  <c r="G75" i="7" s="1"/>
  <c r="D74" i="7"/>
  <c r="G74" i="7" s="1"/>
  <c r="D73" i="7"/>
  <c r="G73" i="7" s="1"/>
  <c r="D72" i="7"/>
  <c r="G72" i="7" s="1"/>
  <c r="F71" i="7"/>
  <c r="E71" i="7"/>
  <c r="E89" i="7" s="1"/>
  <c r="D71" i="7"/>
  <c r="C71" i="7"/>
  <c r="B71" i="7"/>
  <c r="D69" i="7"/>
  <c r="G69" i="7" s="1"/>
  <c r="D68" i="7"/>
  <c r="G68" i="7" s="1"/>
  <c r="D67" i="7"/>
  <c r="G67" i="7" s="1"/>
  <c r="D66" i="7"/>
  <c r="G66" i="7" s="1"/>
  <c r="D65" i="7"/>
  <c r="G65" i="7" s="1"/>
  <c r="D64" i="7"/>
  <c r="G64" i="7" s="1"/>
  <c r="D63" i="7"/>
  <c r="G63" i="7" s="1"/>
  <c r="D62" i="7"/>
  <c r="G62" i="7" s="1"/>
  <c r="D61" i="7"/>
  <c r="G61" i="7" s="1"/>
  <c r="D60" i="7"/>
  <c r="G60" i="7" s="1"/>
  <c r="D59" i="7"/>
  <c r="G59" i="7" s="1"/>
  <c r="D58" i="7"/>
  <c r="G58" i="7" s="1"/>
  <c r="D57" i="7"/>
  <c r="G57" i="7" s="1"/>
  <c r="D56" i="7"/>
  <c r="G56" i="7" s="1"/>
  <c r="D55" i="7"/>
  <c r="G55" i="7" s="1"/>
  <c r="D54" i="7"/>
  <c r="G54" i="7" s="1"/>
  <c r="D53" i="7"/>
  <c r="G53" i="7" s="1"/>
  <c r="D52" i="7"/>
  <c r="G52" i="7" s="1"/>
  <c r="D51" i="7"/>
  <c r="G51" i="7" s="1"/>
  <c r="D50" i="7"/>
  <c r="G50" i="7" s="1"/>
  <c r="D49" i="7"/>
  <c r="G49" i="7" s="1"/>
  <c r="D48" i="7"/>
  <c r="G48" i="7" s="1"/>
  <c r="D47" i="7"/>
  <c r="G47" i="7" s="1"/>
  <c r="D46" i="7"/>
  <c r="G46" i="7" s="1"/>
  <c r="D45" i="7"/>
  <c r="G45" i="7" s="1"/>
  <c r="D44" i="7"/>
  <c r="G44" i="7" s="1"/>
  <c r="D43" i="7"/>
  <c r="G43" i="7" s="1"/>
  <c r="D42" i="7"/>
  <c r="G42" i="7" s="1"/>
  <c r="D41" i="7"/>
  <c r="G41" i="7" s="1"/>
  <c r="D40" i="7"/>
  <c r="G40" i="7" s="1"/>
  <c r="D39" i="7"/>
  <c r="G39" i="7" s="1"/>
  <c r="D38" i="7"/>
  <c r="G38" i="7" s="1"/>
  <c r="D37" i="7"/>
  <c r="G37" i="7" s="1"/>
  <c r="D36" i="7"/>
  <c r="G36" i="7" s="1"/>
  <c r="D35" i="7"/>
  <c r="G35" i="7" s="1"/>
  <c r="D34" i="7"/>
  <c r="G34" i="7" s="1"/>
  <c r="D33" i="7"/>
  <c r="G33" i="7" s="1"/>
  <c r="D32" i="7"/>
  <c r="G32" i="7" s="1"/>
  <c r="D31" i="7"/>
  <c r="G31" i="7" s="1"/>
  <c r="D30" i="7"/>
  <c r="G30" i="7" s="1"/>
  <c r="D29" i="7"/>
  <c r="G29" i="7" s="1"/>
  <c r="D28" i="7"/>
  <c r="G28" i="7" s="1"/>
  <c r="D27" i="7"/>
  <c r="G27" i="7" s="1"/>
  <c r="D26" i="7"/>
  <c r="G26" i="7" s="1"/>
  <c r="D25" i="7"/>
  <c r="G25" i="7" s="1"/>
  <c r="D24" i="7"/>
  <c r="G24" i="7" s="1"/>
  <c r="D23" i="7"/>
  <c r="G23" i="7" s="1"/>
  <c r="D22" i="7"/>
  <c r="G22" i="7" s="1"/>
  <c r="D21" i="7"/>
  <c r="G21" i="7" s="1"/>
  <c r="D20" i="7"/>
  <c r="G20" i="7" s="1"/>
  <c r="D19" i="7"/>
  <c r="G19" i="7" s="1"/>
  <c r="D18" i="7"/>
  <c r="G18" i="7" s="1"/>
  <c r="D17" i="7"/>
  <c r="G17" i="7" s="1"/>
  <c r="D16" i="7"/>
  <c r="G16" i="7" s="1"/>
  <c r="D15" i="7"/>
  <c r="G15" i="7" s="1"/>
  <c r="D14" i="7"/>
  <c r="G14" i="7" s="1"/>
  <c r="D13" i="7"/>
  <c r="G13" i="7" s="1"/>
  <c r="D12" i="7"/>
  <c r="G12" i="7" s="1"/>
  <c r="D11" i="7"/>
  <c r="G11" i="7" s="1"/>
  <c r="D10" i="7"/>
  <c r="G10" i="7" s="1"/>
  <c r="F9" i="7"/>
  <c r="F89" i="7" s="1"/>
  <c r="E9" i="7"/>
  <c r="C9" i="7"/>
  <c r="C89" i="7" s="1"/>
  <c r="B9" i="7"/>
  <c r="B89" i="7" s="1"/>
  <c r="D89" i="7" s="1"/>
  <c r="D157" i="6"/>
  <c r="G157" i="6" s="1"/>
  <c r="D156" i="6"/>
  <c r="G156" i="6" s="1"/>
  <c r="D155" i="6"/>
  <c r="G155" i="6" s="1"/>
  <c r="D154" i="6"/>
  <c r="G154" i="6" s="1"/>
  <c r="D153" i="6"/>
  <c r="G153" i="6" s="1"/>
  <c r="D152" i="6"/>
  <c r="D150" i="6" s="1"/>
  <c r="D151" i="6"/>
  <c r="G151" i="6" s="1"/>
  <c r="F150" i="6"/>
  <c r="E150" i="6"/>
  <c r="C150" i="6"/>
  <c r="B150" i="6"/>
  <c r="D149" i="6"/>
  <c r="G149" i="6" s="1"/>
  <c r="D148" i="6"/>
  <c r="D146" i="6" s="1"/>
  <c r="D147" i="6"/>
  <c r="G147" i="6" s="1"/>
  <c r="F146" i="6"/>
  <c r="E146" i="6"/>
  <c r="C146" i="6"/>
  <c r="B146" i="6"/>
  <c r="D145" i="6"/>
  <c r="G145" i="6" s="1"/>
  <c r="D144" i="6"/>
  <c r="G144" i="6" s="1"/>
  <c r="D143" i="6"/>
  <c r="G143" i="6" s="1"/>
  <c r="D142" i="6"/>
  <c r="G142" i="6" s="1"/>
  <c r="D141" i="6"/>
  <c r="G141" i="6" s="1"/>
  <c r="D140" i="6"/>
  <c r="G140" i="6" s="1"/>
  <c r="D139" i="6"/>
  <c r="G139" i="6" s="1"/>
  <c r="D138" i="6"/>
  <c r="G138" i="6" s="1"/>
  <c r="G137" i="6" s="1"/>
  <c r="F137" i="6"/>
  <c r="E137" i="6"/>
  <c r="D137" i="6"/>
  <c r="C137" i="6"/>
  <c r="B137" i="6"/>
  <c r="D136" i="6"/>
  <c r="G136" i="6" s="1"/>
  <c r="D135" i="6"/>
  <c r="G135" i="6" s="1"/>
  <c r="D134" i="6"/>
  <c r="G134" i="6" s="1"/>
  <c r="G133" i="6" s="1"/>
  <c r="F133" i="6"/>
  <c r="E133" i="6"/>
  <c r="D133" i="6"/>
  <c r="C133" i="6"/>
  <c r="B133" i="6"/>
  <c r="D132" i="6"/>
  <c r="G132" i="6" s="1"/>
  <c r="D131" i="6"/>
  <c r="G131" i="6" s="1"/>
  <c r="D130" i="6"/>
  <c r="G130" i="6" s="1"/>
  <c r="D129" i="6"/>
  <c r="G129" i="6" s="1"/>
  <c r="D128" i="6"/>
  <c r="G128" i="6" s="1"/>
  <c r="D127" i="6"/>
  <c r="G127" i="6" s="1"/>
  <c r="D126" i="6"/>
  <c r="G126" i="6" s="1"/>
  <c r="D125" i="6"/>
  <c r="G125" i="6" s="1"/>
  <c r="D124" i="6"/>
  <c r="G124" i="6" s="1"/>
  <c r="F123" i="6"/>
  <c r="E123" i="6"/>
  <c r="D123" i="6"/>
  <c r="C123" i="6"/>
  <c r="B123" i="6"/>
  <c r="D122" i="6"/>
  <c r="G122" i="6" s="1"/>
  <c r="D121" i="6"/>
  <c r="G121" i="6" s="1"/>
  <c r="D120" i="6"/>
  <c r="G120" i="6" s="1"/>
  <c r="D119" i="6"/>
  <c r="G119" i="6" s="1"/>
  <c r="D118" i="6"/>
  <c r="G118" i="6" s="1"/>
  <c r="D117" i="6"/>
  <c r="G117" i="6" s="1"/>
  <c r="D116" i="6"/>
  <c r="G116" i="6" s="1"/>
  <c r="D115" i="6"/>
  <c r="G115" i="6" s="1"/>
  <c r="D114" i="6"/>
  <c r="G114" i="6" s="1"/>
  <c r="G113" i="6" s="1"/>
  <c r="F113" i="6"/>
  <c r="E113" i="6"/>
  <c r="D113" i="6"/>
  <c r="C113" i="6"/>
  <c r="B113" i="6"/>
  <c r="D112" i="6"/>
  <c r="G112" i="6" s="1"/>
  <c r="D111" i="6"/>
  <c r="G111" i="6" s="1"/>
  <c r="D110" i="6"/>
  <c r="G110" i="6" s="1"/>
  <c r="D109" i="6"/>
  <c r="G109" i="6" s="1"/>
  <c r="D108" i="6"/>
  <c r="G108" i="6" s="1"/>
  <c r="D107" i="6"/>
  <c r="G107" i="6" s="1"/>
  <c r="D106" i="6"/>
  <c r="G106" i="6" s="1"/>
  <c r="D105" i="6"/>
  <c r="G105" i="6" s="1"/>
  <c r="D104" i="6"/>
  <c r="G104" i="6" s="1"/>
  <c r="F103" i="6"/>
  <c r="E103" i="6"/>
  <c r="D103" i="6"/>
  <c r="C103" i="6"/>
  <c r="B103" i="6"/>
  <c r="D102" i="6"/>
  <c r="G102" i="6" s="1"/>
  <c r="D101" i="6"/>
  <c r="G101" i="6" s="1"/>
  <c r="D100" i="6"/>
  <c r="G100" i="6" s="1"/>
  <c r="D99" i="6"/>
  <c r="G99" i="6" s="1"/>
  <c r="D98" i="6"/>
  <c r="G98" i="6" s="1"/>
  <c r="D97" i="6"/>
  <c r="G97" i="6" s="1"/>
  <c r="D96" i="6"/>
  <c r="G96" i="6" s="1"/>
  <c r="D95" i="6"/>
  <c r="G95" i="6" s="1"/>
  <c r="D94" i="6"/>
  <c r="G94" i="6" s="1"/>
  <c r="G93" i="6" s="1"/>
  <c r="F93" i="6"/>
  <c r="E93" i="6"/>
  <c r="D93" i="6"/>
  <c r="C93" i="6"/>
  <c r="B93" i="6"/>
  <c r="D92" i="6"/>
  <c r="G92" i="6" s="1"/>
  <c r="D91" i="6"/>
  <c r="G91" i="6" s="1"/>
  <c r="D90" i="6"/>
  <c r="G90" i="6" s="1"/>
  <c r="D89" i="6"/>
  <c r="G89" i="6" s="1"/>
  <c r="D88" i="6"/>
  <c r="G88" i="6" s="1"/>
  <c r="D87" i="6"/>
  <c r="G87" i="6" s="1"/>
  <c r="D86" i="6"/>
  <c r="G86" i="6" s="1"/>
  <c r="G85" i="6" s="1"/>
  <c r="F85" i="6"/>
  <c r="E85" i="6"/>
  <c r="D85" i="6"/>
  <c r="C85" i="6"/>
  <c r="C84" i="6" s="1"/>
  <c r="B85" i="6"/>
  <c r="F84" i="6"/>
  <c r="E84" i="6"/>
  <c r="B84" i="6"/>
  <c r="D82" i="6"/>
  <c r="G82" i="6" s="1"/>
  <c r="D81" i="6"/>
  <c r="G81" i="6" s="1"/>
  <c r="D80" i="6"/>
  <c r="G80" i="6" s="1"/>
  <c r="D79" i="6"/>
  <c r="G79" i="6" s="1"/>
  <c r="D78" i="6"/>
  <c r="G78" i="6" s="1"/>
  <c r="D77" i="6"/>
  <c r="D75" i="6" s="1"/>
  <c r="D76" i="6"/>
  <c r="G76" i="6" s="1"/>
  <c r="F75" i="6"/>
  <c r="E75" i="6"/>
  <c r="C75" i="6"/>
  <c r="B75" i="6"/>
  <c r="D74" i="6"/>
  <c r="G74" i="6" s="1"/>
  <c r="D73" i="6"/>
  <c r="D71" i="6" s="1"/>
  <c r="D72" i="6"/>
  <c r="G72" i="6" s="1"/>
  <c r="F71" i="6"/>
  <c r="E71" i="6"/>
  <c r="C71" i="6"/>
  <c r="B71" i="6"/>
  <c r="D70" i="6"/>
  <c r="G70" i="6" s="1"/>
  <c r="D69" i="6"/>
  <c r="G69" i="6" s="1"/>
  <c r="D68" i="6"/>
  <c r="G68" i="6" s="1"/>
  <c r="D67" i="6"/>
  <c r="G67" i="6" s="1"/>
  <c r="D66" i="6"/>
  <c r="G66" i="6" s="1"/>
  <c r="D65" i="6"/>
  <c r="G65" i="6" s="1"/>
  <c r="D64" i="6"/>
  <c r="G64" i="6" s="1"/>
  <c r="D63" i="6"/>
  <c r="G63" i="6" s="1"/>
  <c r="F62" i="6"/>
  <c r="E62" i="6"/>
  <c r="D62" i="6"/>
  <c r="C62" i="6"/>
  <c r="B62" i="6"/>
  <c r="D61" i="6"/>
  <c r="G61" i="6" s="1"/>
  <c r="D60" i="6"/>
  <c r="G60" i="6" s="1"/>
  <c r="D59" i="6"/>
  <c r="G59" i="6" s="1"/>
  <c r="F58" i="6"/>
  <c r="E58" i="6"/>
  <c r="D58" i="6"/>
  <c r="C58" i="6"/>
  <c r="B58" i="6"/>
  <c r="D57" i="6"/>
  <c r="G57" i="6" s="1"/>
  <c r="D56" i="6"/>
  <c r="G56" i="6" s="1"/>
  <c r="D55" i="6"/>
  <c r="G55" i="6" s="1"/>
  <c r="D54" i="6"/>
  <c r="G54" i="6" s="1"/>
  <c r="D53" i="6"/>
  <c r="G53" i="6" s="1"/>
  <c r="D52" i="6"/>
  <c r="G52" i="6" s="1"/>
  <c r="D51" i="6"/>
  <c r="G51" i="6" s="1"/>
  <c r="D50" i="6"/>
  <c r="G50" i="6" s="1"/>
  <c r="D49" i="6"/>
  <c r="G49" i="6" s="1"/>
  <c r="G48" i="6" s="1"/>
  <c r="F48" i="6"/>
  <c r="E48" i="6"/>
  <c r="D48" i="6"/>
  <c r="C48" i="6"/>
  <c r="B48" i="6"/>
  <c r="D47" i="6"/>
  <c r="G47" i="6" s="1"/>
  <c r="D46" i="6"/>
  <c r="G46" i="6" s="1"/>
  <c r="D45" i="6"/>
  <c r="G45" i="6" s="1"/>
  <c r="D44" i="6"/>
  <c r="G44" i="6" s="1"/>
  <c r="D43" i="6"/>
  <c r="G43" i="6" s="1"/>
  <c r="D42" i="6"/>
  <c r="G42" i="6" s="1"/>
  <c r="D41" i="6"/>
  <c r="G41" i="6" s="1"/>
  <c r="D40" i="6"/>
  <c r="G40" i="6" s="1"/>
  <c r="D39" i="6"/>
  <c r="G39" i="6" s="1"/>
  <c r="F38" i="6"/>
  <c r="E38" i="6"/>
  <c r="D38" i="6"/>
  <c r="C38" i="6"/>
  <c r="B38" i="6"/>
  <c r="D37" i="6"/>
  <c r="G37" i="6" s="1"/>
  <c r="D36" i="6"/>
  <c r="G36" i="6" s="1"/>
  <c r="D35" i="6"/>
  <c r="G35" i="6" s="1"/>
  <c r="D34" i="6"/>
  <c r="G34" i="6" s="1"/>
  <c r="D33" i="6"/>
  <c r="G33" i="6" s="1"/>
  <c r="D32" i="6"/>
  <c r="G32" i="6" s="1"/>
  <c r="D31" i="6"/>
  <c r="G31" i="6" s="1"/>
  <c r="D30" i="6"/>
  <c r="G30" i="6" s="1"/>
  <c r="D29" i="6"/>
  <c r="G29" i="6" s="1"/>
  <c r="G28" i="6" s="1"/>
  <c r="F28" i="6"/>
  <c r="E28" i="6"/>
  <c r="C28" i="6"/>
  <c r="B28" i="6"/>
  <c r="D27" i="6"/>
  <c r="G27" i="6" s="1"/>
  <c r="D26" i="6"/>
  <c r="G26" i="6" s="1"/>
  <c r="D25" i="6"/>
  <c r="G25" i="6" s="1"/>
  <c r="D24" i="6"/>
  <c r="G24" i="6" s="1"/>
  <c r="D23" i="6"/>
  <c r="G23" i="6" s="1"/>
  <c r="D22" i="6"/>
  <c r="G22" i="6" s="1"/>
  <c r="D21" i="6"/>
  <c r="G21" i="6" s="1"/>
  <c r="D20" i="6"/>
  <c r="G20" i="6" s="1"/>
  <c r="D19" i="6"/>
  <c r="G19" i="6" s="1"/>
  <c r="F18" i="6"/>
  <c r="E18" i="6"/>
  <c r="C18" i="6"/>
  <c r="B18" i="6"/>
  <c r="D17" i="6"/>
  <c r="G17" i="6" s="1"/>
  <c r="D16" i="6"/>
  <c r="G16" i="6" s="1"/>
  <c r="D15" i="6"/>
  <c r="G15" i="6" s="1"/>
  <c r="D14" i="6"/>
  <c r="G14" i="6" s="1"/>
  <c r="D13" i="6"/>
  <c r="G13" i="6" s="1"/>
  <c r="D12" i="6"/>
  <c r="G12" i="6" s="1"/>
  <c r="D11" i="6"/>
  <c r="G11" i="6" s="1"/>
  <c r="G10" i="6" s="1"/>
  <c r="F10" i="6"/>
  <c r="E10" i="6"/>
  <c r="D10" i="6"/>
  <c r="C10" i="6"/>
  <c r="C9" i="6" s="1"/>
  <c r="C159" i="6" s="1"/>
  <c r="B10" i="6"/>
  <c r="F9" i="6"/>
  <c r="F159" i="6" s="1"/>
  <c r="E9" i="6"/>
  <c r="E159" i="6" s="1"/>
  <c r="B9" i="6"/>
  <c r="B159" i="6" s="1"/>
  <c r="G16" i="9" l="1"/>
  <c r="G9" i="9" s="1"/>
  <c r="G29" i="9"/>
  <c r="G28" i="9" s="1"/>
  <c r="G21" i="9" s="1"/>
  <c r="D12" i="9"/>
  <c r="D16" i="9"/>
  <c r="D21" i="9"/>
  <c r="D9" i="9"/>
  <c r="D33" i="9" s="1"/>
  <c r="G53" i="8"/>
  <c r="G27" i="8"/>
  <c r="G37" i="8"/>
  <c r="D43" i="8"/>
  <c r="G19" i="8"/>
  <c r="D27" i="8"/>
  <c r="D9" i="8" s="1"/>
  <c r="D77" i="8" s="1"/>
  <c r="G12" i="8"/>
  <c r="G10" i="8" s="1"/>
  <c r="G9" i="8" s="1"/>
  <c r="G55" i="8"/>
  <c r="G63" i="8"/>
  <c r="G61" i="8" s="1"/>
  <c r="G73" i="8"/>
  <c r="G71" i="8" s="1"/>
  <c r="G89" i="7"/>
  <c r="G9" i="7"/>
  <c r="G71" i="7"/>
  <c r="D9" i="7"/>
  <c r="G38" i="6"/>
  <c r="G9" i="6" s="1"/>
  <c r="G58" i="6"/>
  <c r="G62" i="6"/>
  <c r="G103" i="6"/>
  <c r="G123" i="6"/>
  <c r="G18" i="6"/>
  <c r="G146" i="6"/>
  <c r="D84" i="6"/>
  <c r="D18" i="6"/>
  <c r="D9" i="6" s="1"/>
  <c r="D159" i="6" s="1"/>
  <c r="D28" i="6"/>
  <c r="G73" i="6"/>
  <c r="G71" i="6" s="1"/>
  <c r="G77" i="6"/>
  <c r="G75" i="6" s="1"/>
  <c r="G148" i="6"/>
  <c r="G152" i="6"/>
  <c r="G150" i="6" s="1"/>
  <c r="G33" i="9" l="1"/>
  <c r="G43" i="8"/>
  <c r="G77" i="8" s="1"/>
  <c r="G84" i="6"/>
  <c r="G159" i="6" s="1"/>
  <c r="G34" i="5" l="1"/>
  <c r="F75" i="5"/>
  <c r="E75" i="5"/>
  <c r="C75" i="5"/>
  <c r="B75" i="5"/>
  <c r="G74" i="5"/>
  <c r="D74" i="5"/>
  <c r="D75" i="5" s="1"/>
  <c r="G73" i="5"/>
  <c r="G75" i="5" s="1"/>
  <c r="D73" i="5"/>
  <c r="G68" i="5"/>
  <c r="G67" i="5" s="1"/>
  <c r="D68" i="5"/>
  <c r="F67" i="5"/>
  <c r="E67" i="5"/>
  <c r="D67" i="5"/>
  <c r="C67" i="5"/>
  <c r="B67" i="5"/>
  <c r="G63" i="5"/>
  <c r="D63" i="5"/>
  <c r="G62" i="5"/>
  <c r="D62" i="5"/>
  <c r="G61" i="5"/>
  <c r="D61" i="5"/>
  <c r="D59" i="5" s="1"/>
  <c r="G60" i="5"/>
  <c r="D60" i="5"/>
  <c r="F59" i="5"/>
  <c r="G59" i="5" s="1"/>
  <c r="E59" i="5"/>
  <c r="C59" i="5"/>
  <c r="B59" i="5"/>
  <c r="G58" i="5"/>
  <c r="D58" i="5"/>
  <c r="G57" i="5"/>
  <c r="D57" i="5"/>
  <c r="G56" i="5"/>
  <c r="D56" i="5"/>
  <c r="G55" i="5"/>
  <c r="D55" i="5"/>
  <c r="F54" i="5"/>
  <c r="G54" i="5" s="1"/>
  <c r="E54" i="5"/>
  <c r="D54" i="5"/>
  <c r="C54" i="5"/>
  <c r="B54" i="5"/>
  <c r="G53" i="5"/>
  <c r="D53" i="5"/>
  <c r="G52" i="5"/>
  <c r="D52" i="5"/>
  <c r="G51" i="5"/>
  <c r="D51" i="5"/>
  <c r="G50" i="5"/>
  <c r="D50" i="5"/>
  <c r="G49" i="5"/>
  <c r="D49" i="5"/>
  <c r="G48" i="5"/>
  <c r="D48" i="5"/>
  <c r="G47" i="5"/>
  <c r="D47" i="5"/>
  <c r="D45" i="5" s="1"/>
  <c r="D65" i="5" s="1"/>
  <c r="G46" i="5"/>
  <c r="D46" i="5"/>
  <c r="F45" i="5"/>
  <c r="F65" i="5" s="1"/>
  <c r="G65" i="5" s="1"/>
  <c r="E45" i="5"/>
  <c r="E65" i="5" s="1"/>
  <c r="C45" i="5"/>
  <c r="C65" i="5" s="1"/>
  <c r="B45" i="5"/>
  <c r="B65" i="5" s="1"/>
  <c r="G39" i="5"/>
  <c r="D39" i="5"/>
  <c r="D37" i="5" s="1"/>
  <c r="G38" i="5"/>
  <c r="D38" i="5"/>
  <c r="G37" i="5"/>
  <c r="F37" i="5"/>
  <c r="E37" i="5"/>
  <c r="C37" i="5"/>
  <c r="B37" i="5"/>
  <c r="G36" i="5"/>
  <c r="D36" i="5"/>
  <c r="G35" i="5"/>
  <c r="F35" i="5"/>
  <c r="E35" i="5"/>
  <c r="C35" i="5"/>
  <c r="B35" i="5"/>
  <c r="D35" i="5" s="1"/>
  <c r="D34" i="5"/>
  <c r="G33" i="5"/>
  <c r="D33" i="5"/>
  <c r="G32" i="5"/>
  <c r="D32" i="5"/>
  <c r="G31" i="5"/>
  <c r="D31" i="5"/>
  <c r="G30" i="5"/>
  <c r="D30" i="5"/>
  <c r="G29" i="5"/>
  <c r="D29" i="5"/>
  <c r="G28" i="5"/>
  <c r="F28" i="5"/>
  <c r="E28" i="5"/>
  <c r="D28" i="5"/>
  <c r="C28" i="5"/>
  <c r="B28" i="5"/>
  <c r="G27" i="5"/>
  <c r="D27" i="5"/>
  <c r="G26" i="5"/>
  <c r="D26" i="5"/>
  <c r="G25" i="5"/>
  <c r="D25" i="5"/>
  <c r="G24" i="5"/>
  <c r="D24" i="5"/>
  <c r="G23" i="5"/>
  <c r="D23" i="5"/>
  <c r="G22" i="5"/>
  <c r="D22" i="5"/>
  <c r="G21" i="5"/>
  <c r="D21" i="5"/>
  <c r="G20" i="5"/>
  <c r="D20" i="5"/>
  <c r="G19" i="5"/>
  <c r="D19" i="5"/>
  <c r="G18" i="5"/>
  <c r="D18" i="5"/>
  <c r="G17" i="5"/>
  <c r="D17" i="5"/>
  <c r="G16" i="5"/>
  <c r="F16" i="5"/>
  <c r="E16" i="5"/>
  <c r="E41" i="5" s="1"/>
  <c r="D16" i="5"/>
  <c r="C16" i="5"/>
  <c r="B16" i="5"/>
  <c r="B41" i="5" s="1"/>
  <c r="B70" i="5" s="1"/>
  <c r="G15" i="5"/>
  <c r="D15" i="5"/>
  <c r="G14" i="5"/>
  <c r="D14" i="5"/>
  <c r="G13" i="5"/>
  <c r="G41" i="5" s="1"/>
  <c r="F13" i="5"/>
  <c r="F41" i="5" s="1"/>
  <c r="E13" i="5"/>
  <c r="C13" i="5"/>
  <c r="C41" i="5" s="1"/>
  <c r="C70" i="5" s="1"/>
  <c r="G12" i="5"/>
  <c r="D12" i="5"/>
  <c r="G11" i="5"/>
  <c r="D11" i="5"/>
  <c r="G10" i="5"/>
  <c r="D10" i="5"/>
  <c r="G9" i="5"/>
  <c r="D9" i="5"/>
  <c r="G42" i="5" l="1"/>
  <c r="F70" i="5"/>
  <c r="G70" i="5"/>
  <c r="E70" i="5"/>
  <c r="D13" i="5"/>
  <c r="D41" i="5" s="1"/>
  <c r="D70" i="5" s="1"/>
  <c r="G45" i="5"/>
  <c r="D72" i="4" l="1"/>
  <c r="D74" i="4" s="1"/>
  <c r="B72" i="4"/>
  <c r="B74" i="4" s="1"/>
  <c r="D64" i="4"/>
  <c r="C64" i="4"/>
  <c r="C72" i="4" s="1"/>
  <c r="C74" i="4" s="1"/>
  <c r="B64" i="4"/>
  <c r="C57" i="4"/>
  <c r="C59" i="4" s="1"/>
  <c r="D49" i="4"/>
  <c r="D57" i="4" s="1"/>
  <c r="D59" i="4" s="1"/>
  <c r="C49" i="4"/>
  <c r="B49" i="4"/>
  <c r="B57" i="4" s="1"/>
  <c r="B59" i="4" s="1"/>
  <c r="D40" i="4"/>
  <c r="C40" i="4"/>
  <c r="B40" i="4"/>
  <c r="B44" i="4" s="1"/>
  <c r="B11" i="4" s="1"/>
  <c r="B8" i="4" s="1"/>
  <c r="B21" i="4" s="1"/>
  <c r="B23" i="4" s="1"/>
  <c r="B25" i="4" s="1"/>
  <c r="B33" i="4" s="1"/>
  <c r="D37" i="4"/>
  <c r="D44" i="4" s="1"/>
  <c r="D11" i="4" s="1"/>
  <c r="D8" i="4" s="1"/>
  <c r="D21" i="4" s="1"/>
  <c r="D23" i="4" s="1"/>
  <c r="D25" i="4" s="1"/>
  <c r="D33" i="4" s="1"/>
  <c r="C37" i="4"/>
  <c r="C44" i="4" s="1"/>
  <c r="C11" i="4" s="1"/>
  <c r="C8" i="4" s="1"/>
  <c r="C21" i="4" s="1"/>
  <c r="C23" i="4" s="1"/>
  <c r="C25" i="4" s="1"/>
  <c r="C33" i="4" s="1"/>
  <c r="B37" i="4"/>
  <c r="D29" i="4"/>
  <c r="C29" i="4"/>
  <c r="B29" i="4"/>
  <c r="D17" i="4"/>
  <c r="C17" i="4"/>
  <c r="D13" i="4"/>
  <c r="C13" i="4"/>
  <c r="B13" i="4"/>
  <c r="K14" i="3" l="1"/>
  <c r="J14" i="3"/>
  <c r="I14" i="3"/>
  <c r="H14" i="3"/>
  <c r="G14" i="3"/>
  <c r="E14" i="3"/>
  <c r="K8" i="3"/>
  <c r="K20" i="3" s="1"/>
  <c r="J8" i="3"/>
  <c r="J20" i="3" s="1"/>
  <c r="I8" i="3"/>
  <c r="I20" i="3" s="1"/>
  <c r="H8" i="3"/>
  <c r="H20" i="3" s="1"/>
  <c r="G8" i="3"/>
  <c r="G20" i="3" s="1"/>
  <c r="E8" i="3"/>
  <c r="E20" i="3" s="1"/>
  <c r="F41" i="2" l="1"/>
  <c r="E41" i="2"/>
  <c r="D41" i="2"/>
  <c r="C41" i="2"/>
  <c r="B41" i="2"/>
  <c r="F30" i="2"/>
  <c r="F29" i="2"/>
  <c r="F28" i="2"/>
  <c r="F27" i="2" s="1"/>
  <c r="H27" i="2"/>
  <c r="G27" i="2"/>
  <c r="E27" i="2"/>
  <c r="D27" i="2"/>
  <c r="C27" i="2"/>
  <c r="B27" i="2"/>
  <c r="F25" i="2"/>
  <c r="F24" i="2"/>
  <c r="F23" i="2"/>
  <c r="F22" i="2" s="1"/>
  <c r="H22" i="2"/>
  <c r="G22" i="2"/>
  <c r="E22" i="2"/>
  <c r="D22" i="2"/>
  <c r="C22" i="2"/>
  <c r="B22" i="2"/>
  <c r="F16" i="2"/>
  <c r="F15" i="2"/>
  <c r="F14" i="2"/>
  <c r="H13" i="2"/>
  <c r="G13" i="2"/>
  <c r="E13" i="2"/>
  <c r="D13" i="2"/>
  <c r="C13" i="2"/>
  <c r="B13" i="2"/>
  <c r="F13" i="2" s="1"/>
  <c r="F12" i="2"/>
  <c r="F11" i="2"/>
  <c r="F10" i="2"/>
  <c r="H9" i="2"/>
  <c r="H8" i="2" s="1"/>
  <c r="H20" i="2" s="1"/>
  <c r="G9" i="2"/>
  <c r="E9" i="2"/>
  <c r="D9" i="2"/>
  <c r="D8" i="2" s="1"/>
  <c r="D20" i="2" s="1"/>
  <c r="C9" i="2"/>
  <c r="B9" i="2"/>
  <c r="B8" i="2" s="1"/>
  <c r="B20" i="2" s="1"/>
  <c r="G8" i="2"/>
  <c r="G20" i="2" s="1"/>
  <c r="E8" i="2"/>
  <c r="E20" i="2" s="1"/>
  <c r="C8" i="2"/>
  <c r="C20" i="2" s="1"/>
  <c r="F9" i="2" l="1"/>
  <c r="F8" i="2" s="1"/>
  <c r="F20" i="2" s="1"/>
  <c r="E79" i="1" l="1"/>
  <c r="F75" i="1"/>
  <c r="E75" i="1"/>
  <c r="F68" i="1"/>
  <c r="E68" i="1"/>
  <c r="F63" i="1"/>
  <c r="F79" i="1" s="1"/>
  <c r="E63" i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B25" i="1"/>
  <c r="F23" i="1"/>
  <c r="E23" i="1"/>
  <c r="F19" i="1"/>
  <c r="E19" i="1"/>
  <c r="C17" i="1"/>
  <c r="B17" i="1"/>
  <c r="F9" i="1"/>
  <c r="F47" i="1" s="1"/>
  <c r="F59" i="1" s="1"/>
  <c r="F81" i="1" s="1"/>
  <c r="E9" i="1"/>
  <c r="E47" i="1" s="1"/>
  <c r="E59" i="1" s="1"/>
  <c r="E81" i="1" s="1"/>
  <c r="C9" i="1"/>
  <c r="C47" i="1" s="1"/>
  <c r="C62" i="1" s="1"/>
  <c r="B9" i="1"/>
  <c r="B47" i="1" s="1"/>
  <c r="B62" i="1" s="1"/>
</calcChain>
</file>

<file path=xl/sharedStrings.xml><?xml version="1.0" encoding="utf-8"?>
<sst xmlns="http://schemas.openxmlformats.org/spreadsheetml/2006/main" count="897" uniqueCount="687">
  <si>
    <t>Formato 1 Estado de Situación Financiera Detallado - LDF</t>
  </si>
  <si>
    <t xml:space="preserve"> Municipio de Guanajuato</t>
  </si>
  <si>
    <t>Estado de Situación Financiera Detallado - LDF</t>
  </si>
  <si>
    <t>al 31 de Diciembre de 2022 y al 31 de Diciembre de 2023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</si>
  <si>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</si>
  <si>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</si>
  <si>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</si>
  <si>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</si>
  <si>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</si>
  <si>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</si>
  <si>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</si>
  <si>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</si>
  <si>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</si>
  <si>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</si>
  <si>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</si>
  <si>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</si>
  <si>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</si>
  <si>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</si>
  <si>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</si>
  <si>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</si>
  <si>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</si>
  <si>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</si>
  <si>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</si>
  <si>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</si>
  <si>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</si>
  <si>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</si>
  <si>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</si>
  <si>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</si>
  <si>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</si>
  <si>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</si>
  <si>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</si>
  <si>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</si>
  <si>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</si>
  <si>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</si>
  <si>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</si>
  <si>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</si>
  <si>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</si>
  <si>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</si>
  <si>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</si>
  <si>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</si>
  <si>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</si>
  <si>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</si>
  <si>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</si>
  <si>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</si>
  <si>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</si>
  <si>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</si>
  <si>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</si>
  <si>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</si>
  <si>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</si>
  <si>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</si>
  <si>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</si>
  <si>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</si>
  <si>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</si>
  <si>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</si>
  <si>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</si>
  <si>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</si>
  <si>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</si>
  <si>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</si>
  <si>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</si>
  <si>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</si>
  <si>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</si>
  <si>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</si>
  <si>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</si>
  <si>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</si>
  <si>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</si>
  <si>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</si>
  <si>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</si>
  <si>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</si>
  <si>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</si>
  <si>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</si>
  <si>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</si>
  <si>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</si>
  <si>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</si>
  <si>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</si>
  <si>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</si>
  <si>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</si>
  <si>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</si>
  <si>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</si>
  <si>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</si>
  <si>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</si>
  <si>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</si>
  <si>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</si>
  <si>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</si>
  <si>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</si>
  <si>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</si>
  <si>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</si>
  <si>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</si>
  <si>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</si>
  <si>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</si>
  <si>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</si>
  <si>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</si>
  <si>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</si>
  <si>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</si>
  <si>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</si>
  <si>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</si>
  <si>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</si>
  <si>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</si>
  <si>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</si>
  <si>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</si>
  <si>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</si>
  <si>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</si>
  <si>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</si>
  <si>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</si>
  <si>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</si>
  <si>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</si>
  <si>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</si>
  <si>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</si>
  <si>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</si>
  <si>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</si>
  <si>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</si>
  <si>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</si>
  <si>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</si>
  <si>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</si>
  <si>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</si>
  <si>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</si>
  <si>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</si>
  <si>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</si>
  <si>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</si>
  <si>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</si>
  <si>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</si>
  <si>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</si>
  <si>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</si>
  <si>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</si>
  <si>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</si>
  <si>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</si>
  <si>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Al 31 de Diciembre de 2022 y al 31 de Diciembre de 2023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</si>
  <si>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</si>
  <si>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</si>
  <si>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</si>
  <si>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</si>
  <si>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</si>
  <si>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</si>
  <si>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</si>
  <si>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</si>
  <si>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</si>
  <si>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</si>
  <si>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</si>
  <si>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</si>
  <si>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</si>
  <si>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</si>
  <si>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</si>
  <si>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</si>
  <si>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</si>
  <si>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</si>
  <si>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</si>
  <si>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</si>
  <si>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</si>
  <si>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</si>
  <si>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</si>
  <si>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</si>
  <si>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</si>
  <si>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</si>
  <si>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</si>
  <si>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</si>
  <si>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</si>
  <si>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</si>
  <si>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</si>
  <si>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</si>
  <si>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</si>
  <si>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</si>
  <si>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</si>
  <si>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</si>
  <si>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</si>
  <si>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</si>
  <si>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</si>
  <si>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</si>
  <si>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</si>
  <si>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del 01 de Enero al 31 de Diciembre de 2023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</si>
  <si>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</si>
  <si>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</si>
  <si>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</si>
  <si>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</si>
  <si>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</si>
  <si>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</si>
  <si>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</si>
  <si>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</si>
  <si>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2023 (k)</t>
  </si>
  <si>
    <t>Monto pagado de la inversión actualizado al 31 de Diciembre de 2023 (l)</t>
  </si>
  <si>
    <t>Saldo pendiente por pagar de la inversión al 31 de Diciembre de 2023 (m = g -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</si>
  <si>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</si>
  <si>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</si>
  <si>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</si>
  <si>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</si>
  <si>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</si>
  <si>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</si>
  <si>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</si>
  <si>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</si>
  <si>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</si>
  <si>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</si>
  <si>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</si>
  <si>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</si>
  <si>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</si>
  <si>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</si>
  <si>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</si>
  <si>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</si>
  <si>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</si>
  <si>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</si>
  <si>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</si>
  <si>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</si>
  <si>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</si>
  <si>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</si>
  <si>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</si>
  <si>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</si>
  <si>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</si>
  <si>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</si>
  <si>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</si>
  <si>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</si>
  <si>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</si>
  <si>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</si>
  <si>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</si>
  <si>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</si>
  <si>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</si>
  <si>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</si>
  <si>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</si>
  <si>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</si>
  <si>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</si>
  <si>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</si>
  <si>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</si>
  <si>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</si>
  <si>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</si>
  <si>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</si>
  <si>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</si>
  <si>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</si>
  <si>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</si>
  <si>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</si>
  <si>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</si>
  <si>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</si>
  <si>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</si>
  <si>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</si>
  <si>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</si>
  <si>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</si>
  <si>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</si>
  <si>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</si>
  <si>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</si>
  <si>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</si>
  <si>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</si>
  <si>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</si>
  <si>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</si>
  <si>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</si>
  <si>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</si>
  <si>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</si>
  <si>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</si>
  <si>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</si>
  <si>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</si>
  <si>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</si>
  <si>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</si>
  <si>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</si>
  <si>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</si>
  <si>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</si>
  <si>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</si>
  <si>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</si>
  <si>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</si>
  <si>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</si>
  <si>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</si>
  <si>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</si>
  <si>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</si>
  <si>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</si>
  <si>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</si>
  <si>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</si>
  <si>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</si>
  <si>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</si>
  <si>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</si>
  <si>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</si>
  <si>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</si>
  <si>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</si>
  <si>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</si>
  <si>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</si>
  <si>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</si>
  <si>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</si>
  <si>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</si>
  <si>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</si>
  <si>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</si>
  <si>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</si>
  <si>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</si>
  <si>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</si>
  <si>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</si>
  <si>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</si>
  <si>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</si>
  <si>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</si>
  <si>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</si>
  <si>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</si>
  <si>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</si>
  <si>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</si>
  <si>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</si>
  <si>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</si>
  <si>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</si>
  <si>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</si>
  <si>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</si>
  <si>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</si>
  <si>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</si>
  <si>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</si>
  <si>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</si>
  <si>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</si>
  <si>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</si>
  <si>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</si>
  <si>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</si>
  <si>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</si>
  <si>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</si>
  <si>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</si>
  <si>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</si>
  <si>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</si>
  <si>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</si>
  <si>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</si>
  <si>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</si>
  <si>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</si>
  <si>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</si>
  <si>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</si>
  <si>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</si>
  <si>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</si>
  <si>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</si>
  <si>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</si>
  <si>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</si>
  <si>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</si>
  <si>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</si>
  <si>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</si>
  <si>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</si>
  <si>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</si>
  <si>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</si>
  <si>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</si>
  <si>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</si>
  <si>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</si>
  <si>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</si>
  <si>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</si>
  <si>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</si>
  <si>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</si>
  <si>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</si>
  <si>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</si>
  <si>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</si>
  <si>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</si>
  <si>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</si>
  <si>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</si>
  <si>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</si>
  <si>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</si>
  <si>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</si>
  <si>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</si>
  <si>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</si>
  <si>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</si>
  <si>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</si>
  <si>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</si>
  <si>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</si>
  <si>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</si>
  <si>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</si>
  <si>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</si>
  <si>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</si>
  <si>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</si>
  <si>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</si>
  <si>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</si>
  <si>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</si>
  <si>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</si>
  <si>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</si>
  <si>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</si>
  <si>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</si>
  <si>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</si>
  <si>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</si>
  <si>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</si>
  <si>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</si>
  <si>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</si>
  <si>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</si>
  <si>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</si>
  <si>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</si>
  <si>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</si>
  <si>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</si>
  <si>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</si>
  <si>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</si>
  <si>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</si>
  <si>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</si>
  <si>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</si>
  <si>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</si>
  <si>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</si>
  <si>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</si>
  <si>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</si>
  <si>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</si>
  <si>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</si>
  <si>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</si>
  <si>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</si>
  <si>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</si>
  <si>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</si>
  <si>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</si>
  <si>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</si>
  <si>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</si>
  <si>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</si>
  <si>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</si>
  <si>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</si>
  <si>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</si>
  <si>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</si>
  <si>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</si>
  <si>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</si>
  <si>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</si>
  <si>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</si>
  <si>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</si>
  <si>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</si>
  <si>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</si>
  <si>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</si>
  <si>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</si>
  <si>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</si>
  <si>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</si>
  <si>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</si>
  <si>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</si>
  <si>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</si>
  <si>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</si>
  <si>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</si>
  <si>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</si>
  <si>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</si>
  <si>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</si>
  <si>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</si>
  <si>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</si>
  <si>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</si>
  <si>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</si>
  <si>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</si>
  <si>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</si>
  <si>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</si>
  <si>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</si>
  <si>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</si>
  <si>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</si>
  <si>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</si>
  <si>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</si>
  <si>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</si>
  <si>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</si>
  <si>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</si>
  <si>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</si>
  <si>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</si>
  <si>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</si>
  <si>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</si>
  <si>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</si>
  <si>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</si>
  <si>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</si>
  <si>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</si>
  <si>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</si>
  <si>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</si>
  <si>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</si>
  <si>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</si>
  <si>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</si>
  <si>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</si>
  <si>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</si>
  <si>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</si>
  <si>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</si>
  <si>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</si>
  <si>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</si>
  <si>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</si>
  <si>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</si>
  <si>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</si>
  <si>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</si>
  <si>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</si>
  <si>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</si>
  <si>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</si>
  <si>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</si>
  <si>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</si>
  <si>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</si>
  <si>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</si>
  <si>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</si>
  <si>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</si>
  <si>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</si>
  <si>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</si>
  <si>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</si>
  <si>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</si>
  <si>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</si>
  <si>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</si>
  <si>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</si>
  <si>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</si>
  <si>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</si>
  <si>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</si>
  <si>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</si>
  <si>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</si>
  <si>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</si>
  <si>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</si>
  <si>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</si>
  <si>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</si>
  <si>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</si>
  <si>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</si>
  <si>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</si>
  <si>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</si>
  <si>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</si>
  <si>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</si>
  <si>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</si>
  <si>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</si>
  <si>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</si>
  <si>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</si>
  <si>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</si>
  <si>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</si>
  <si>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</si>
  <si>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</si>
  <si>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</si>
  <si>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</si>
  <si>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</si>
  <si>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</si>
  <si>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</si>
  <si>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</si>
  <si>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</si>
  <si>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</si>
  <si>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</si>
  <si>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</si>
  <si>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</si>
  <si>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</si>
  <si>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</si>
  <si>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</si>
  <si>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</si>
  <si>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</si>
  <si>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</si>
  <si>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</si>
  <si>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</si>
  <si>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</si>
  <si>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</si>
  <si>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</si>
  <si>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</si>
  <si>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</si>
  <si>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</si>
  <si>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</si>
  <si>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31111M130010000 PRESIDENTE MUNICIPAL</t>
  </si>
  <si>
    <t>31111M130020000 SINDICATURA Y REGIDURIA</t>
  </si>
  <si>
    <t>31111M130030100 DESPACHO SECRETARIA PARTICULAR</t>
  </si>
  <si>
    <t>31111M130030200 DIRECCION DE ATENCION CIUDADANA</t>
  </si>
  <si>
    <t>31111M130040000 UNIDAD DE COMUNICACION SOCIAL</t>
  </si>
  <si>
    <t>31111M130050000 CONTRALORIA MUNICIPAL</t>
  </si>
  <si>
    <t>31111M130060000 UNIDAD DE INNOVACION Y POLITICAS PUB.</t>
  </si>
  <si>
    <t>31111M130070100 DESPACHO SECRETARIA DEL H. AYUNTAMIENTO</t>
  </si>
  <si>
    <t>31111M130070200 JUZGADO ADMINISTRATIVO MUNICIPAL</t>
  </si>
  <si>
    <t>31111M130070300 DIRECCION DE LA FUNCION EDILICIA</t>
  </si>
  <si>
    <t>31111M130070400 DIRECCION DE ARCHIVO MUNICIPAL</t>
  </si>
  <si>
    <t>31111M130070500 UNIDAD DE ACCESO A LA INFORMACION</t>
  </si>
  <si>
    <t>31111M130070600 DIRECCION DE GOBIERNO</t>
  </si>
  <si>
    <t>31111M130080000 DIRECCION GENERAL DE SERVICIOS JURIDICOS</t>
  </si>
  <si>
    <t>31111M130090100 DESPACHO TESORERIA MUNICIPAL</t>
  </si>
  <si>
    <t>31111M130090200 DIRECCION DE INGRESOS</t>
  </si>
  <si>
    <t>31111M130090300 DIRECCION DE CATASTRO E IMPUESTO PREDIAL</t>
  </si>
  <si>
    <t>31111M130090400 COORDINACION GENERAL DE FINANZAS</t>
  </si>
  <si>
    <t>31111M130090500 COORDINACION GENERAL DE ADMINISTRACION</t>
  </si>
  <si>
    <t>31111M130090600 DIR. DE ADQUISICIONES Y SERVICIOS GRALES</t>
  </si>
  <si>
    <t>31111M130090700 DIRECCION DE RECURSOS HUMANOS</t>
  </si>
  <si>
    <t>31111M130090800 DIR. DE TECNOLOGIAS DE LA INFORMACION</t>
  </si>
  <si>
    <t>31111M130100100 DESP DIR GENERAL DE SERVICIOS PUBLICOS</t>
  </si>
  <si>
    <t>31111M130100200 DIRECCION DE SERVICIOS COMPLEMENTARIOS</t>
  </si>
  <si>
    <t>31111M130100300 DIRECCION DE SERVICIOS BASICOS</t>
  </si>
  <si>
    <t>31111M130100400 DIRECCION DE ALUMBRADO PUBLICO</t>
  </si>
  <si>
    <t>31111M130110100 DESP DIR GRAL MED AMB Y ORD TERRITORIAL</t>
  </si>
  <si>
    <t>31111M130110200 DIRECCION TECNICA ADMINISTRATIVA</t>
  </si>
  <si>
    <t>31111M130110300 DIRECCION DE ADMINISTRACION URBANA</t>
  </si>
  <si>
    <t>31111M130110400 DIR IMAGEN URB Y GEST CENTRO HISTORICO</t>
  </si>
  <si>
    <t>31111M130110500 DIRECCION DE ECOLOGIA Y MEDIO AMBIENTE</t>
  </si>
  <si>
    <t>31111M130110600 DIRECCION DE VIVIENDA</t>
  </si>
  <si>
    <t>31111M130120100 DESPACHO DIR GENERAL DE OBRA PUBLICA</t>
  </si>
  <si>
    <t>31111M130120200 DIR TECNICA ADVA DE OBRA PUBLICA</t>
  </si>
  <si>
    <t>31111M130120300 DIRECCION DE CONSTRUCCION</t>
  </si>
  <si>
    <t>31111M130120400 DIR PROG DE OBRA, ESTUDIOS Y PROYECTOS</t>
  </si>
  <si>
    <t>31111M130120500 DIRECCION DE MANTENIMIENTO</t>
  </si>
  <si>
    <t>31111M130130100 DESPACHO SRIA DE SEGURIDAD CIUDADANA</t>
  </si>
  <si>
    <t>31111M130130200 DIR GRAL TRANSITO MOVILIDAD Y TRANSPORTE</t>
  </si>
  <si>
    <t>31111M130130300 COMISARIA DE LA POLICIA PREVENTIVA</t>
  </si>
  <si>
    <t>31111M130130400 DIRECCION DE PROTECCION CIVIL</t>
  </si>
  <si>
    <t>31111M130130500 DIR FISCALIZACION Y CTROL DE REGLAMENTOS</t>
  </si>
  <si>
    <t>31111M130140000 DIR GRAL DE ATENCION A LAS MUJERES</t>
  </si>
  <si>
    <t>31111M130150100 DESP DIR GRAL DESARROLLO SOCIAL Y HUMANO</t>
  </si>
  <si>
    <t>31111M130150200 DIR DE GESTION Y PARTICIPACION CIUDADANA</t>
  </si>
  <si>
    <t>31111M130150300 DIRECCION DE DESARROLLO RURAL</t>
  </si>
  <si>
    <t>31111M130150400 DIRECCION DE PROYECTOS PRODUCTIVOS</t>
  </si>
  <si>
    <t>31111M130150500 DIR ORGANIZACIONES Y PROGRAMAS SOCIALES</t>
  </si>
  <si>
    <t>31111M130150600 DIRECCION DE SALUD</t>
  </si>
  <si>
    <t>31111M130160100 DESPACHO DIR GRAL DES TUR Y ECONOMICO</t>
  </si>
  <si>
    <t>31111M130160200 DIRECCION DE PROMOCION TURISTICA</t>
  </si>
  <si>
    <t>31111M130160300 DIRECCION DE DESARROLLO TURISTICO</t>
  </si>
  <si>
    <t>31111M130160400 DIR DE ATN A MIPYMES Y SECT PRODUCTIVOS</t>
  </si>
  <si>
    <t>31111M130160500 DIR DE PROMOCION ECON Y ATRACCION DE INV</t>
  </si>
  <si>
    <t>31111M130170100 DESPACHO DIR GRAL DE CULTURA Y EDUCACION</t>
  </si>
  <si>
    <t>31111M130170200 DIRECCION DE ATENCION A LA JUVENTUD</t>
  </si>
  <si>
    <t>31111M130170300 DIRECCION DE MUSEO DE LAS MOMIAS</t>
  </si>
  <si>
    <t>31111M130900100 DES INTEGRAL PARA LA FAMILIA DIF MPAL</t>
  </si>
  <si>
    <t>31111M130900200 COMISION MPAL DEL DEPORTE DE GUANAJUATO</t>
  </si>
  <si>
    <t>31111M130900300 INST. MPAL DE PLANEACION DE GUANAJUATO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</si>
  <si>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</si>
  <si>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</si>
  <si>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</si>
  <si>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</si>
  <si>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</si>
  <si>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</si>
  <si>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</si>
  <si>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</si>
  <si>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</si>
  <si>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</si>
  <si>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</si>
  <si>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</si>
  <si>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</si>
  <si>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</si>
  <si>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</si>
  <si>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</si>
  <si>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</si>
  <si>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</si>
  <si>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</si>
  <si>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</si>
  <si>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</si>
  <si>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</si>
  <si>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</si>
  <si>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</si>
  <si>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</si>
  <si>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</si>
  <si>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</si>
  <si>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</si>
  <si>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</si>
  <si>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</si>
  <si>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</si>
  <si>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</si>
  <si>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</si>
  <si>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</si>
  <si>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</si>
  <si>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</si>
  <si>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</si>
  <si>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</si>
  <si>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</si>
  <si>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</si>
  <si>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</si>
  <si>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</si>
  <si>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</si>
  <si>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</si>
  <si>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</si>
  <si>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</si>
  <si>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</si>
  <si>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</si>
  <si>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</si>
  <si>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</si>
  <si>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</si>
  <si>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</si>
  <si>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</si>
  <si>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</si>
  <si>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</si>
  <si>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</si>
  <si>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</si>
  <si>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</si>
  <si>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</si>
  <si>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</si>
  <si>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</si>
  <si>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</si>
  <si>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</si>
  <si>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</si>
  <si>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</si>
  <si>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</si>
  <si>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</si>
  <si>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</si>
  <si>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</si>
  <si>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</si>
  <si>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</si>
  <si>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</si>
  <si>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</si>
  <si>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</si>
  <si>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</si>
  <si>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</si>
  <si>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</si>
  <si>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</si>
  <si>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</si>
  <si>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</si>
  <si>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</si>
  <si>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</si>
  <si>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</si>
  <si>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</si>
  <si>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</si>
  <si>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</si>
  <si>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</si>
  <si>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</si>
  <si>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</si>
  <si>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</si>
  <si>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</si>
  <si>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</si>
  <si>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</si>
  <si>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</si>
  <si>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</si>
  <si>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</si>
  <si>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</si>
  <si>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</si>
  <si>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</si>
  <si>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</si>
  <si>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</si>
  <si>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</si>
  <si>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</si>
  <si>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</si>
  <si>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</si>
  <si>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</si>
  <si>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</si>
  <si>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</si>
  <si>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f. Estimación por Pérdida o Deterioro de Activos Circulantes (f=f1+f2)</t>
  </si>
  <si>
    <t>V. Balance Presupuestario de Recursos Disponibles (V = A1 + A3.1 – B 1 + C1)</t>
  </si>
  <si>
    <t>VII. Balance Presupuestario de Recursos Etiquetados (VII = A2 + A3.2 – B2 + C2)</t>
  </si>
  <si>
    <t>II. Gasto Etiquetado (II=A+B+C+D)</t>
  </si>
  <si>
    <t>G. Ingresos por Venta de Bienes y Prestación de Servicios</t>
  </si>
  <si>
    <t>J. Transferencias y Asignaciones</t>
  </si>
  <si>
    <t>D. Transferencias, Asignaciones, Subsidios y Subvenciones, y Pensiones y Jubilaciones</t>
  </si>
  <si>
    <t>A. Personal Administrativo y de Servicio Público</t>
  </si>
  <si>
    <t>II. Gasto Etiquetado (II=A+B+C+D+E+F)</t>
  </si>
  <si>
    <t>III. Total del Gasto en Servicios Personales (III = I + II)</t>
  </si>
  <si>
    <t>2023 (d)</t>
  </si>
  <si>
    <t>31 de diciembre de 2022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</si>
</sst>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dd/mm/yyyy;@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1"/>
      <name val="Arial"/>
      <family val="2"/>
    </font>
    <font>
      <sz val="8"/>
      <color theme="0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3" fillId="0" borderId="0"/>
    <xf numFmtId="0" fontId="16" fillId="0" borderId="0"/>
  </cellStyleXfs>
  <cellXfs count="189">
    <xf numFmtId="0" fontId="0" fillId="0" borderId="0" xfId="0"/>
    <xf numFmtId="0" fontId="0" fillId="0" borderId="0" xfId="0" applyAlignment="1">
      <alignment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4" fontId="0" fillId="0" borderId="12" xfId="1" applyNumberFormat="1" applyFont="1" applyFill="1" applyBorder="1" applyAlignment="1">
      <alignment horizontal="right" vertical="center"/>
    </xf>
    <xf numFmtId="49" fontId="0" fillId="0" borderId="12" xfId="0" applyNumberForma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2" fillId="0" borderId="12" xfId="1" applyNumberFormat="1" applyFont="1" applyFill="1" applyBorder="1" applyAlignment="1" applyProtection="1">
      <alignment horizontal="right" vertical="center"/>
      <protection locked="0"/>
    </xf>
    <xf numFmtId="49" fontId="2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2" fillId="0" borderId="6" xfId="0" applyNumberFormat="1" applyFont="1" applyFill="1" applyBorder="1" applyAlignment="1">
      <alignment horizontal="left" indent="2"/>
    </xf>
    <xf numFmtId="2" fontId="0" fillId="0" borderId="12" xfId="0" applyNumberFormat="1" applyFill="1" applyBorder="1" applyAlignment="1">
      <alignment horizontal="right" vertical="center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3" fontId="0" fillId="0" borderId="13" xfId="0" applyNumberFormat="1" applyBorder="1" applyAlignment="1">
      <alignment horizontal="right" vertical="center"/>
    </xf>
    <xf numFmtId="49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0" xfId="0" applyAlignment="1">
      <alignment horizontal="left" indent="2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Fill="1" applyBorder="1" applyAlignment="1">
      <alignment horizontal="left" vertical="center" indent="3"/>
    </xf>
    <xf numFmtId="164" fontId="2" fillId="0" borderId="12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left" vertical="center" indent="5"/>
    </xf>
    <xf numFmtId="164" fontId="0" fillId="0" borderId="12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left" vertical="center" indent="7"/>
    </xf>
    <xf numFmtId="164" fontId="1" fillId="0" borderId="12" xfId="1" applyNumberFormat="1" applyFont="1" applyFill="1" applyBorder="1" applyAlignment="1" applyProtection="1">
      <alignment horizontal="right" vertical="center"/>
      <protection locked="0"/>
    </xf>
    <xf numFmtId="164" fontId="0" fillId="0" borderId="12" xfId="1" applyNumberFormat="1" applyFont="1" applyFill="1" applyBorder="1" applyAlignment="1">
      <alignment horizontal="right"/>
    </xf>
    <xf numFmtId="164" fontId="0" fillId="2" borderId="14" xfId="1" applyNumberFormat="1" applyFont="1" applyFill="1" applyBorder="1" applyAlignment="1">
      <alignment horizontal="right"/>
    </xf>
    <xf numFmtId="164" fontId="0" fillId="0" borderId="12" xfId="1" applyNumberFormat="1" applyFont="1" applyBorder="1" applyAlignment="1">
      <alignment horizontal="right"/>
    </xf>
    <xf numFmtId="164" fontId="0" fillId="0" borderId="12" xfId="1" applyNumberFormat="1" applyFont="1" applyFill="1" applyBorder="1" applyAlignment="1">
      <alignment horizontal="right" vertical="center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64" fontId="0" fillId="0" borderId="13" xfId="1" applyNumberFormat="1" applyFont="1" applyFill="1" applyBorder="1" applyAlignment="1">
      <alignment horizontal="right"/>
    </xf>
    <xf numFmtId="0" fontId="0" fillId="0" borderId="12" xfId="0" applyBorder="1"/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13" xfId="0" applyFont="1" applyBorder="1"/>
    <xf numFmtId="0" fontId="4" fillId="0" borderId="0" xfId="0" applyFont="1" applyBorder="1" applyAlignment="1">
      <alignment vertical="center"/>
    </xf>
    <xf numFmtId="0" fontId="0" fillId="0" borderId="12" xfId="0" applyBorder="1" applyAlignment="1">
      <alignment horizontal="left" indent="3"/>
    </xf>
    <xf numFmtId="0" fontId="0" fillId="2" borderId="14" xfId="0" applyFill="1" applyBorder="1" applyAlignment="1">
      <alignment vertical="center"/>
    </xf>
    <xf numFmtId="164" fontId="2" fillId="0" borderId="12" xfId="1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4"/>
      <protection locked="0"/>
    </xf>
    <xf numFmtId="165" fontId="0" fillId="0" borderId="12" xfId="0" applyNumberFormat="1" applyFill="1" applyBorder="1" applyAlignment="1" applyProtection="1">
      <alignment vertical="center"/>
      <protection locked="0"/>
    </xf>
    <xf numFmtId="164" fontId="0" fillId="0" borderId="12" xfId="1" applyNumberFormat="1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>
      <alignment horizontal="left" vertical="center"/>
    </xf>
    <xf numFmtId="16" fontId="0" fillId="0" borderId="12" xfId="0" applyNumberFormat="1" applyFill="1" applyBorder="1" applyAlignment="1">
      <alignment vertical="center"/>
    </xf>
    <xf numFmtId="164" fontId="0" fillId="0" borderId="12" xfId="1" applyNumberFormat="1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/>
    <xf numFmtId="43" fontId="0" fillId="0" borderId="13" xfId="1" applyFont="1" applyFill="1" applyBorder="1"/>
    <xf numFmtId="0" fontId="2" fillId="2" borderId="10" xfId="0" applyFont="1" applyFill="1" applyBorder="1" applyAlignment="1">
      <alignment horizontal="left" vertical="center" wrapText="1" indent="3"/>
    </xf>
    <xf numFmtId="4" fontId="2" fillId="0" borderId="12" xfId="1" applyNumberFormat="1" applyFont="1" applyFill="1" applyBorder="1" applyProtection="1">
      <protection locked="0"/>
    </xf>
    <xf numFmtId="0" fontId="0" fillId="0" borderId="12" xfId="0" applyFill="1" applyBorder="1" applyAlignment="1">
      <alignment horizontal="left" vertical="center" indent="6"/>
    </xf>
    <xf numFmtId="4" fontId="1" fillId="0" borderId="12" xfId="1" applyNumberFormat="1" applyFont="1" applyFill="1" applyBorder="1" applyProtection="1">
      <protection locked="0"/>
    </xf>
    <xf numFmtId="4" fontId="0" fillId="0" borderId="12" xfId="1" applyNumberFormat="1" applyFont="1" applyFill="1" applyBorder="1" applyProtection="1">
      <protection locked="0"/>
    </xf>
    <xf numFmtId="4" fontId="0" fillId="0" borderId="12" xfId="1" applyNumberFormat="1" applyFont="1" applyFill="1" applyBorder="1"/>
    <xf numFmtId="4" fontId="9" fillId="2" borderId="14" xfId="1" applyNumberFormat="1" applyFont="1" applyFill="1" applyBorder="1" applyAlignment="1"/>
    <xf numFmtId="4" fontId="10" fillId="2" borderId="14" xfId="1" applyNumberFormat="1" applyFont="1" applyFill="1" applyBorder="1" applyAlignment="1"/>
    <xf numFmtId="4" fontId="2" fillId="0" borderId="12" xfId="1" applyNumberFormat="1" applyFont="1" applyFill="1" applyBorder="1"/>
    <xf numFmtId="0" fontId="2" fillId="0" borderId="12" xfId="0" applyFont="1" applyFill="1" applyBorder="1" applyAlignment="1">
      <alignment horizontal="left" vertical="center" wrapText="1" indent="3"/>
    </xf>
    <xf numFmtId="0" fontId="2" fillId="0" borderId="13" xfId="0" applyFont="1" applyFill="1" applyBorder="1" applyAlignment="1">
      <alignment horizontal="left" vertical="center" wrapText="1" indent="3"/>
    </xf>
    <xf numFmtId="4" fontId="0" fillId="0" borderId="13" xfId="0" applyNumberFormat="1" applyFill="1" applyBorder="1"/>
    <xf numFmtId="2" fontId="0" fillId="0" borderId="0" xfId="0" applyNumberFormat="1"/>
    <xf numFmtId="2" fontId="2" fillId="2" borderId="10" xfId="0" applyNumberFormat="1" applyFont="1" applyFill="1" applyBorder="1" applyAlignment="1">
      <alignment horizontal="center" vertical="center" wrapText="1"/>
    </xf>
    <xf numFmtId="4" fontId="2" fillId="0" borderId="12" xfId="1" applyNumberFormat="1" applyFont="1" applyFill="1" applyBorder="1" applyAlignment="1" applyProtection="1">
      <alignment vertical="center"/>
      <protection locked="0"/>
    </xf>
    <xf numFmtId="4" fontId="1" fillId="0" borderId="12" xfId="1" applyNumberFormat="1" applyFont="1" applyFill="1" applyBorder="1" applyAlignment="1" applyProtection="1">
      <alignment vertical="center"/>
      <protection locked="0"/>
    </xf>
    <xf numFmtId="4" fontId="0" fillId="0" borderId="12" xfId="1" applyNumberFormat="1" applyFont="1" applyFill="1" applyBorder="1" applyAlignment="1">
      <alignment vertical="center"/>
    </xf>
    <xf numFmtId="4" fontId="0" fillId="0" borderId="13" xfId="0" applyNumberForma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 indent="3"/>
    </xf>
    <xf numFmtId="4" fontId="0" fillId="0" borderId="13" xfId="1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6"/>
    </xf>
    <xf numFmtId="4" fontId="1" fillId="0" borderId="15" xfId="1" applyNumberFormat="1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vertical="center" indent="12"/>
    </xf>
    <xf numFmtId="4" fontId="10" fillId="2" borderId="14" xfId="1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4" fontId="2" fillId="0" borderId="12" xfId="1" applyNumberFormat="1" applyFont="1" applyFill="1" applyBorder="1" applyAlignment="1">
      <alignment vertical="center"/>
    </xf>
    <xf numFmtId="4" fontId="0" fillId="0" borderId="0" xfId="0" applyNumberFormat="1"/>
    <xf numFmtId="4" fontId="0" fillId="0" borderId="15" xfId="0" applyNumberFormat="1" applyFont="1" applyFill="1" applyBorder="1" applyProtection="1">
      <protection locked="0"/>
    </xf>
    <xf numFmtId="4" fontId="10" fillId="2" borderId="14" xfId="1" applyNumberFormat="1" applyFont="1" applyFill="1" applyBorder="1"/>
    <xf numFmtId="4" fontId="0" fillId="0" borderId="13" xfId="1" applyNumberFormat="1" applyFont="1" applyFill="1" applyBorder="1"/>
    <xf numFmtId="0" fontId="11" fillId="0" borderId="0" xfId="0" applyFont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indent="3"/>
    </xf>
    <xf numFmtId="164" fontId="0" fillId="0" borderId="12" xfId="1" applyNumberFormat="1" applyFont="1" applyFill="1" applyBorder="1"/>
    <xf numFmtId="4" fontId="0" fillId="0" borderId="12" xfId="1" applyNumberFormat="1" applyFont="1" applyFill="1" applyBorder="1" applyAlignment="1" applyProtection="1">
      <alignment vertical="center"/>
      <protection locked="0"/>
    </xf>
    <xf numFmtId="0" fontId="12" fillId="0" borderId="0" xfId="0" applyFont="1"/>
    <xf numFmtId="0" fontId="0" fillId="0" borderId="12" xfId="0" applyFill="1" applyBorder="1" applyAlignment="1">
      <alignment horizontal="left" vertical="center" indent="9"/>
    </xf>
    <xf numFmtId="4" fontId="0" fillId="2" borderId="14" xfId="1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4" fontId="0" fillId="0" borderId="0" xfId="1" applyNumberFormat="1" applyFont="1"/>
    <xf numFmtId="0" fontId="2" fillId="3" borderId="15" xfId="0" applyFont="1" applyFill="1" applyBorder="1" applyAlignment="1">
      <alignment horizontal="left" vertical="center" indent="3"/>
    </xf>
    <xf numFmtId="164" fontId="2" fillId="3" borderId="12" xfId="1" applyNumberFormat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6"/>
    </xf>
    <xf numFmtId="164" fontId="0" fillId="3" borderId="12" xfId="1" applyNumberFormat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9"/>
    </xf>
    <xf numFmtId="164" fontId="1" fillId="3" borderId="12" xfId="1" applyNumberFormat="1" applyFont="1" applyFill="1" applyBorder="1" applyAlignment="1" applyProtection="1">
      <alignment vertical="center"/>
      <protection locked="0"/>
    </xf>
    <xf numFmtId="0" fontId="14" fillId="0" borderId="5" xfId="2" applyFont="1" applyBorder="1" applyAlignment="1">
      <alignment horizontal="left" vertical="top"/>
    </xf>
    <xf numFmtId="0" fontId="15" fillId="0" borderId="5" xfId="2" applyFont="1" applyBorder="1" applyAlignment="1">
      <alignment horizontal="left" vertical="top"/>
    </xf>
    <xf numFmtId="0" fontId="0" fillId="3" borderId="12" xfId="0" applyFill="1" applyBorder="1" applyAlignment="1">
      <alignment horizontal="left" vertical="center" indent="3"/>
    </xf>
    <xf numFmtId="164" fontId="0" fillId="3" borderId="12" xfId="1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indent="9"/>
    </xf>
    <xf numFmtId="0" fontId="0" fillId="3" borderId="12" xfId="0" applyFill="1" applyBorder="1" applyAlignment="1">
      <alignment horizontal="left" indent="3"/>
    </xf>
    <xf numFmtId="0" fontId="2" fillId="3" borderId="12" xfId="0" applyFont="1" applyFill="1" applyBorder="1" applyAlignment="1">
      <alignment horizontal="left" indent="3"/>
    </xf>
    <xf numFmtId="0" fontId="0" fillId="0" borderId="13" xfId="0" applyBorder="1" applyAlignment="1">
      <alignment vertical="center"/>
    </xf>
    <xf numFmtId="43" fontId="0" fillId="0" borderId="13" xfId="1" applyFont="1" applyBorder="1"/>
    <xf numFmtId="0" fontId="0" fillId="0" borderId="0" xfId="0" applyBorder="1"/>
    <xf numFmtId="3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164" fontId="2" fillId="0" borderId="15" xfId="1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164" fontId="1" fillId="0" borderId="12" xfId="1" applyNumberFormat="1" applyFont="1" applyFill="1" applyBorder="1" applyAlignment="1" applyProtection="1">
      <alignment vertical="center"/>
      <protection locked="0"/>
    </xf>
    <xf numFmtId="164" fontId="0" fillId="0" borderId="13" xfId="1" applyNumberFormat="1" applyFont="1" applyBorder="1" applyAlignment="1">
      <alignment vertical="center"/>
    </xf>
    <xf numFmtId="0" fontId="0" fillId="0" borderId="0" xfId="0" applyFill="1" applyBorder="1"/>
    <xf numFmtId="0" fontId="2" fillId="2" borderId="9" xfId="0" applyFont="1" applyFill="1" applyBorder="1" applyAlignment="1">
      <alignment horizontal="center" vertical="center"/>
    </xf>
    <xf numFmtId="164" fontId="2" fillId="0" borderId="4" xfId="1" applyNumberFormat="1" applyFont="1" applyFill="1" applyBorder="1" applyAlignment="1" applyProtection="1">
      <alignment vertical="center"/>
      <protection locked="0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0" fontId="17" fillId="0" borderId="5" xfId="2" applyFont="1" applyBorder="1" applyAlignment="1">
      <alignment horizontal="left"/>
    </xf>
    <xf numFmtId="164" fontId="1" fillId="0" borderId="6" xfId="1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wrapText="1" indent="6"/>
    </xf>
    <xf numFmtId="164" fontId="2" fillId="0" borderId="6" xfId="1" applyNumberFormat="1" applyFont="1" applyFill="1" applyBorder="1" applyAlignment="1" applyProtection="1">
      <alignment vertical="center"/>
      <protection locked="0"/>
    </xf>
    <xf numFmtId="164" fontId="0" fillId="0" borderId="6" xfId="1" applyNumberFormat="1" applyFont="1" applyFill="1" applyBorder="1" applyAlignment="1" applyProtection="1">
      <alignment vertical="center" wrapText="1"/>
      <protection locked="0"/>
    </xf>
    <xf numFmtId="164" fontId="0" fillId="0" borderId="6" xfId="1" applyNumberFormat="1" applyFont="1" applyFill="1" applyBorder="1" applyAlignment="1">
      <alignment vertical="center"/>
    </xf>
    <xf numFmtId="164" fontId="0" fillId="0" borderId="8" xfId="1" applyNumberFormat="1" applyFont="1" applyFill="1" applyBorder="1"/>
    <xf numFmtId="0" fontId="2" fillId="2" borderId="11" xfId="0" applyFont="1" applyFill="1" applyBorder="1" applyAlignment="1">
      <alignment horizontal="center" vertical="center" wrapText="1"/>
    </xf>
    <xf numFmtId="164" fontId="2" fillId="0" borderId="6" xfId="1" applyNumberFormat="1" applyFont="1" applyFill="1" applyBorder="1" applyAlignment="1" applyProtection="1">
      <alignment horizontal="right" vertical="center"/>
      <protection locked="0"/>
    </xf>
    <xf numFmtId="164" fontId="1" fillId="0" borderId="6" xfId="1" applyNumberFormat="1" applyFont="1" applyFill="1" applyBorder="1" applyAlignment="1" applyProtection="1">
      <alignment horizontal="right" vertical="center"/>
      <protection locked="0"/>
    </xf>
    <xf numFmtId="164" fontId="0" fillId="0" borderId="6" xfId="1" applyNumberFormat="1" applyFont="1" applyFill="1" applyBorder="1" applyAlignment="1" applyProtection="1">
      <alignment horizontal="right" vertical="center"/>
      <protection locked="0"/>
    </xf>
    <xf numFmtId="164" fontId="0" fillId="0" borderId="6" xfId="1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indent="3"/>
    </xf>
    <xf numFmtId="164" fontId="0" fillId="0" borderId="8" xfId="1" applyNumberFormat="1" applyFont="1" applyBorder="1" applyAlignment="1">
      <alignment horizontal="center"/>
    </xf>
    <xf numFmtId="0" fontId="0" fillId="0" borderId="12" xfId="0" applyFill="1" applyBorder="1" applyAlignment="1">
      <alignment horizontal="left" indent="6"/>
    </xf>
    <xf numFmtId="0" fontId="4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zoomScaleNormal="100" workbookViewId="0">
      <selection activeCell="A10" sqref="A10"/>
    </sheetView>
  </sheetViews>
  <sheetFormatPr baseColWidth="10" defaultColWidth="14.6640625" defaultRowHeight="14.4" zeroHeight="1"/>
  <cols>
    <col min="1" max="1" width="78" style="36" customWidth="1"/>
    <col min="2" max="2" width="19.5546875" customWidth="1"/>
    <col min="3" max="3" width="18.33203125" customWidth="1"/>
    <col min="4" max="4" width="75.5546875" style="36" customWidth="1"/>
    <col min="5" max="5" width="20" customWidth="1"/>
    <col min="6" max="6" width="20.6640625" customWidth="1"/>
  </cols>
  <sheetData>
    <row r="1" spans="1:6" s="1" customFormat="1" ht="37.5" customHeight="1">
      <c r="A1" s="158" t="s">
        <v>0</v>
      </c>
      <c r="B1" s="158"/>
      <c r="C1" s="158"/>
      <c r="D1" s="158"/>
      <c r="E1" s="158"/>
      <c r="F1" s="158"/>
    </row>
    <row r="2" spans="1:6">
      <c r="A2" s="159" t="s">
        <v>1</v>
      </c>
      <c r="B2" s="160"/>
      <c r="C2" s="160"/>
      <c r="D2" s="160"/>
      <c r="E2" s="160"/>
      <c r="F2" s="161"/>
    </row>
    <row r="3" spans="1:6">
      <c r="A3" s="162" t="s">
        <v>2</v>
      </c>
      <c r="B3" s="163"/>
      <c r="C3" s="163"/>
      <c r="D3" s="163"/>
      <c r="E3" s="163"/>
      <c r="F3" s="164"/>
    </row>
    <row r="4" spans="1:6">
      <c r="A4" s="165" t="s">
        <v>3</v>
      </c>
      <c r="B4" s="166"/>
      <c r="C4" s="166"/>
      <c r="D4" s="166"/>
      <c r="E4" s="166"/>
      <c r="F4" s="167"/>
    </row>
    <row r="5" spans="1:6">
      <c r="A5" s="168" t="s">
        <v>4</v>
      </c>
      <c r="B5" s="169"/>
      <c r="C5" s="169"/>
      <c r="D5" s="169"/>
      <c r="E5" s="169"/>
      <c r="F5" s="170"/>
    </row>
    <row r="6" spans="1:6" s="6" customFormat="1" ht="28.8">
      <c r="A6" s="2" t="s">
        <v>5</v>
      </c>
      <c r="B6" s="3" t="s">
        <v>685</v>
      </c>
      <c r="C6" s="4" t="s">
        <v>686</v>
      </c>
      <c r="D6" s="5" t="s">
        <v>6</v>
      </c>
      <c r="E6" s="3" t="s">
        <v>685</v>
      </c>
      <c r="F6" s="4" t="s">
        <v>686</v>
      </c>
    </row>
    <row r="7" spans="1:6">
      <c r="A7" s="7" t="s">
        <v>7</v>
      </c>
      <c r="B7" s="8"/>
      <c r="C7" s="8"/>
      <c r="D7" s="9" t="s">
        <v>8</v>
      </c>
      <c r="E7" s="8"/>
      <c r="F7" s="8"/>
    </row>
    <row r="8" spans="1:6">
      <c r="A8" s="10" t="s">
        <v>9</v>
      </c>
      <c r="B8" s="11"/>
      <c r="C8" s="11"/>
      <c r="D8" s="12" t="s">
        <v>10</v>
      </c>
      <c r="E8" s="11"/>
      <c r="F8" s="11"/>
    </row>
    <row r="9" spans="1:6">
      <c r="A9" s="13" t="s">
        <v>11</v>
      </c>
      <c r="B9" s="14">
        <f>SUM(B10:B16)</f>
        <v>280628364.01999998</v>
      </c>
      <c r="C9" s="14">
        <f>SUM(C10:C16)</f>
        <v>173140043.91999999</v>
      </c>
      <c r="D9" s="15" t="s">
        <v>12</v>
      </c>
      <c r="E9" s="14">
        <f>SUM(E10:E18)</f>
        <v>123818479.02000001</v>
      </c>
      <c r="F9" s="14">
        <f>SUM(F10:F18)</f>
        <v>81709818.560000002</v>
      </c>
    </row>
    <row r="10" spans="1:6">
      <c r="A10" s="16" t="s">
        <v>13</v>
      </c>
      <c r="B10" s="17">
        <v>1353781.96</v>
      </c>
      <c r="C10" s="17">
        <v>226187.25</v>
      </c>
      <c r="D10" s="18" t="s">
        <v>14</v>
      </c>
      <c r="E10" s="17">
        <v>13113689.23</v>
      </c>
      <c r="F10" s="17">
        <v>5563982.1500000004</v>
      </c>
    </row>
    <row r="11" spans="1:6">
      <c r="A11" s="16" t="s">
        <v>15</v>
      </c>
      <c r="B11" s="17">
        <v>279274582.06</v>
      </c>
      <c r="C11" s="17">
        <v>172913856.66999999</v>
      </c>
      <c r="D11" s="18" t="s">
        <v>16</v>
      </c>
      <c r="E11" s="17">
        <v>37498753.18</v>
      </c>
      <c r="F11" s="17">
        <v>20858218.07</v>
      </c>
    </row>
    <row r="12" spans="1:6">
      <c r="A12" s="16" t="s">
        <v>17</v>
      </c>
      <c r="B12" s="17">
        <v>0</v>
      </c>
      <c r="C12" s="17">
        <v>0</v>
      </c>
      <c r="D12" s="18" t="s">
        <v>18</v>
      </c>
      <c r="E12" s="17">
        <v>36349972.93</v>
      </c>
      <c r="F12" s="17">
        <v>27190358.399999999</v>
      </c>
    </row>
    <row r="13" spans="1:6">
      <c r="A13" s="16" t="s">
        <v>19</v>
      </c>
      <c r="B13" s="17">
        <v>0</v>
      </c>
      <c r="C13" s="17">
        <v>0</v>
      </c>
      <c r="D13" s="18" t="s">
        <v>20</v>
      </c>
      <c r="E13" s="17">
        <v>0</v>
      </c>
      <c r="F13" s="17">
        <v>0</v>
      </c>
    </row>
    <row r="14" spans="1:6">
      <c r="A14" s="16" t="s">
        <v>21</v>
      </c>
      <c r="B14" s="17">
        <v>0</v>
      </c>
      <c r="C14" s="17">
        <v>0</v>
      </c>
      <c r="D14" s="18" t="s">
        <v>22</v>
      </c>
      <c r="E14" s="17">
        <v>17864967.18</v>
      </c>
      <c r="F14" s="17">
        <v>5883126.9299999997</v>
      </c>
    </row>
    <row r="15" spans="1:6">
      <c r="A15" s="16" t="s">
        <v>23</v>
      </c>
      <c r="B15" s="17">
        <v>0</v>
      </c>
      <c r="C15" s="17">
        <v>0</v>
      </c>
      <c r="D15" s="18" t="s">
        <v>24</v>
      </c>
      <c r="E15" s="17">
        <v>0</v>
      </c>
      <c r="F15" s="17">
        <v>0</v>
      </c>
    </row>
    <row r="16" spans="1:6">
      <c r="A16" s="16" t="s">
        <v>25</v>
      </c>
      <c r="B16" s="17">
        <v>0</v>
      </c>
      <c r="C16" s="17">
        <v>0</v>
      </c>
      <c r="D16" s="18" t="s">
        <v>26</v>
      </c>
      <c r="E16" s="17">
        <v>13860224.119999999</v>
      </c>
      <c r="F16" s="17">
        <v>17812114.84</v>
      </c>
    </row>
    <row r="17" spans="1:6">
      <c r="A17" s="13" t="s">
        <v>27</v>
      </c>
      <c r="B17" s="14">
        <f>SUM(B18:B24)</f>
        <v>234720239.71000001</v>
      </c>
      <c r="C17" s="14">
        <f>SUM(C18:C24)</f>
        <v>112456315.08999999</v>
      </c>
      <c r="D17" s="18" t="s">
        <v>28</v>
      </c>
      <c r="E17" s="17">
        <v>0</v>
      </c>
      <c r="F17" s="17">
        <v>0</v>
      </c>
    </row>
    <row r="18" spans="1:6">
      <c r="A18" s="19" t="s">
        <v>29</v>
      </c>
      <c r="B18" s="17">
        <v>62616164.340000004</v>
      </c>
      <c r="C18" s="17">
        <v>93534429.859999999</v>
      </c>
      <c r="D18" s="18" t="s">
        <v>30</v>
      </c>
      <c r="E18" s="17">
        <v>5130872.38</v>
      </c>
      <c r="F18" s="17">
        <v>4402018.17</v>
      </c>
    </row>
    <row r="19" spans="1:6">
      <c r="A19" s="19" t="s">
        <v>31</v>
      </c>
      <c r="B19" s="17">
        <v>162546378.21000001</v>
      </c>
      <c r="C19" s="17">
        <v>0</v>
      </c>
      <c r="D19" s="15" t="s">
        <v>32</v>
      </c>
      <c r="E19" s="14">
        <f>SUM(E20:E22)</f>
        <v>0</v>
      </c>
      <c r="F19" s="14">
        <f>SUM(F20:F22)</f>
        <v>0</v>
      </c>
    </row>
    <row r="20" spans="1:6">
      <c r="A20" s="19" t="s">
        <v>33</v>
      </c>
      <c r="B20" s="17">
        <v>243238.76</v>
      </c>
      <c r="C20" s="17">
        <v>122662.71</v>
      </c>
      <c r="D20" s="18" t="s">
        <v>34</v>
      </c>
      <c r="E20" s="17">
        <v>0</v>
      </c>
      <c r="F20" s="17">
        <v>0</v>
      </c>
    </row>
    <row r="21" spans="1:6">
      <c r="A21" s="19" t="s">
        <v>35</v>
      </c>
      <c r="B21" s="17">
        <v>1682332.18</v>
      </c>
      <c r="C21" s="17">
        <v>0</v>
      </c>
      <c r="D21" s="18" t="s">
        <v>36</v>
      </c>
      <c r="E21" s="17">
        <v>0</v>
      </c>
      <c r="F21" s="17">
        <v>0</v>
      </c>
    </row>
    <row r="22" spans="1:6">
      <c r="A22" s="19" t="s">
        <v>37</v>
      </c>
      <c r="B22" s="17">
        <v>69800</v>
      </c>
      <c r="C22" s="17">
        <v>67300</v>
      </c>
      <c r="D22" s="18" t="s">
        <v>38</v>
      </c>
      <c r="E22" s="17">
        <v>0</v>
      </c>
      <c r="F22" s="17">
        <v>0</v>
      </c>
    </row>
    <row r="23" spans="1:6">
      <c r="A23" s="19" t="s">
        <v>39</v>
      </c>
      <c r="B23" s="17">
        <v>0</v>
      </c>
      <c r="C23" s="17">
        <v>0</v>
      </c>
      <c r="D23" s="15" t="s">
        <v>40</v>
      </c>
      <c r="E23" s="14">
        <f>E24+E25</f>
        <v>0</v>
      </c>
      <c r="F23" s="14">
        <f>F24+F25</f>
        <v>0</v>
      </c>
    </row>
    <row r="24" spans="1:6">
      <c r="A24" s="19" t="s">
        <v>41</v>
      </c>
      <c r="B24" s="17">
        <v>7562326.2199999997</v>
      </c>
      <c r="C24" s="17">
        <v>18731922.52</v>
      </c>
      <c r="D24" s="18" t="s">
        <v>42</v>
      </c>
      <c r="E24" s="17">
        <v>0</v>
      </c>
      <c r="F24" s="17">
        <v>0</v>
      </c>
    </row>
    <row r="25" spans="1:6">
      <c r="A25" s="13" t="s">
        <v>43</v>
      </c>
      <c r="B25" s="14">
        <f>SUM(B26:B30)</f>
        <v>86220026.909999996</v>
      </c>
      <c r="C25" s="14">
        <f>SUM(C26:C30)</f>
        <v>26772682.600000001</v>
      </c>
      <c r="D25" s="18" t="s">
        <v>44</v>
      </c>
      <c r="E25" s="17">
        <v>0</v>
      </c>
      <c r="F25" s="17">
        <v>0</v>
      </c>
    </row>
    <row r="26" spans="1:6">
      <c r="A26" s="19" t="s">
        <v>45</v>
      </c>
      <c r="B26" s="17">
        <v>56067966.759999998</v>
      </c>
      <c r="C26" s="17">
        <v>25663.26</v>
      </c>
      <c r="D26" s="15" t="s">
        <v>46</v>
      </c>
      <c r="E26" s="17">
        <v>0</v>
      </c>
      <c r="F26" s="17">
        <v>0</v>
      </c>
    </row>
    <row r="27" spans="1:6">
      <c r="A27" s="19" t="s">
        <v>47</v>
      </c>
      <c r="B27" s="17">
        <v>109784.14</v>
      </c>
      <c r="C27" s="17">
        <v>0</v>
      </c>
      <c r="D27" s="15" t="s">
        <v>48</v>
      </c>
      <c r="E27" s="14">
        <f>SUM(E28:E30)</f>
        <v>0</v>
      </c>
      <c r="F27" s="14">
        <f>SUM(F28:F30)</f>
        <v>0</v>
      </c>
    </row>
    <row r="28" spans="1:6">
      <c r="A28" s="19" t="s">
        <v>49</v>
      </c>
      <c r="B28" s="17">
        <v>0</v>
      </c>
      <c r="C28" s="17">
        <v>0</v>
      </c>
      <c r="D28" s="18" t="s">
        <v>50</v>
      </c>
      <c r="E28" s="17">
        <v>0</v>
      </c>
      <c r="F28" s="17">
        <v>0</v>
      </c>
    </row>
    <row r="29" spans="1:6">
      <c r="A29" s="19" t="s">
        <v>51</v>
      </c>
      <c r="B29" s="17">
        <v>30042276.010000002</v>
      </c>
      <c r="C29" s="17">
        <v>26747019.34</v>
      </c>
      <c r="D29" s="18" t="s">
        <v>52</v>
      </c>
      <c r="E29" s="17">
        <v>0</v>
      </c>
      <c r="F29" s="17">
        <v>0</v>
      </c>
    </row>
    <row r="30" spans="1:6">
      <c r="A30" s="19" t="s">
        <v>53</v>
      </c>
      <c r="B30" s="17">
        <v>0</v>
      </c>
      <c r="C30" s="17">
        <v>0</v>
      </c>
      <c r="D30" s="18" t="s">
        <v>54</v>
      </c>
      <c r="E30" s="17">
        <v>0</v>
      </c>
      <c r="F30" s="17">
        <v>0</v>
      </c>
    </row>
    <row r="31" spans="1:6">
      <c r="A31" s="13" t="s">
        <v>55</v>
      </c>
      <c r="B31" s="14">
        <f>SUM(B32:B36)</f>
        <v>0</v>
      </c>
      <c r="C31" s="14">
        <f>SUM(C32:C36)</f>
        <v>0</v>
      </c>
      <c r="D31" s="15" t="s">
        <v>56</v>
      </c>
      <c r="E31" s="14">
        <f>SUM(E32:E37)</f>
        <v>3513</v>
      </c>
      <c r="F31" s="14">
        <f>SUM(F32:F37)</f>
        <v>3513</v>
      </c>
    </row>
    <row r="32" spans="1:6">
      <c r="A32" s="19" t="s">
        <v>57</v>
      </c>
      <c r="B32" s="17">
        <v>0</v>
      </c>
      <c r="C32" s="17">
        <v>0</v>
      </c>
      <c r="D32" s="18" t="s">
        <v>58</v>
      </c>
      <c r="E32" s="17">
        <v>3513</v>
      </c>
      <c r="F32" s="17">
        <v>3513</v>
      </c>
    </row>
    <row r="33" spans="1:6">
      <c r="A33" s="19" t="s">
        <v>59</v>
      </c>
      <c r="B33" s="17">
        <v>0</v>
      </c>
      <c r="C33" s="17">
        <v>0</v>
      </c>
      <c r="D33" s="18" t="s">
        <v>60</v>
      </c>
      <c r="E33" s="17">
        <v>0</v>
      </c>
      <c r="F33" s="17">
        <v>0</v>
      </c>
    </row>
    <row r="34" spans="1:6">
      <c r="A34" s="19" t="s">
        <v>61</v>
      </c>
      <c r="B34" s="17">
        <v>0</v>
      </c>
      <c r="C34" s="17">
        <v>0</v>
      </c>
      <c r="D34" s="18" t="s">
        <v>62</v>
      </c>
      <c r="E34" s="17">
        <v>0</v>
      </c>
      <c r="F34" s="17">
        <v>0</v>
      </c>
    </row>
    <row r="35" spans="1:6">
      <c r="A35" s="19" t="s">
        <v>63</v>
      </c>
      <c r="B35" s="17">
        <v>0</v>
      </c>
      <c r="C35" s="17">
        <v>0</v>
      </c>
      <c r="D35" s="18" t="s">
        <v>64</v>
      </c>
      <c r="E35" s="17">
        <v>0</v>
      </c>
      <c r="F35" s="17">
        <v>0</v>
      </c>
    </row>
    <row r="36" spans="1:6">
      <c r="A36" s="19" t="s">
        <v>65</v>
      </c>
      <c r="B36" s="17">
        <v>0</v>
      </c>
      <c r="C36" s="17">
        <v>0</v>
      </c>
      <c r="D36" s="18" t="s">
        <v>66</v>
      </c>
      <c r="E36" s="17">
        <v>0</v>
      </c>
      <c r="F36" s="17">
        <v>0</v>
      </c>
    </row>
    <row r="37" spans="1:6">
      <c r="A37" s="13" t="s">
        <v>67</v>
      </c>
      <c r="B37" s="17">
        <v>105932.61</v>
      </c>
      <c r="C37" s="17">
        <v>107354.61</v>
      </c>
      <c r="D37" s="18" t="s">
        <v>68</v>
      </c>
      <c r="E37" s="17">
        <v>0</v>
      </c>
      <c r="F37" s="17">
        <v>0</v>
      </c>
    </row>
    <row r="38" spans="1:6">
      <c r="A38" s="13" t="s">
        <v>675</v>
      </c>
      <c r="B38" s="14">
        <f>SUM(B39:B40)</f>
        <v>0</v>
      </c>
      <c r="C38" s="14">
        <f>SUM(C39:C40)</f>
        <v>0</v>
      </c>
      <c r="D38" s="15" t="s">
        <v>69</v>
      </c>
      <c r="E38" s="14">
        <f>SUM(E39:E41)</f>
        <v>0</v>
      </c>
      <c r="F38" s="14">
        <f>SUM(F39:F41)</f>
        <v>0</v>
      </c>
    </row>
    <row r="39" spans="1:6">
      <c r="A39" s="19" t="s">
        <v>70</v>
      </c>
      <c r="B39" s="17">
        <v>0</v>
      </c>
      <c r="C39" s="17">
        <v>0</v>
      </c>
      <c r="D39" s="18" t="s">
        <v>71</v>
      </c>
      <c r="E39" s="17">
        <v>0</v>
      </c>
      <c r="F39" s="17">
        <v>0</v>
      </c>
    </row>
    <row r="40" spans="1:6">
      <c r="A40" s="19" t="s">
        <v>72</v>
      </c>
      <c r="B40" s="17">
        <v>0</v>
      </c>
      <c r="C40" s="17">
        <v>0</v>
      </c>
      <c r="D40" s="18" t="s">
        <v>73</v>
      </c>
      <c r="E40" s="17">
        <v>0</v>
      </c>
      <c r="F40" s="17">
        <v>0</v>
      </c>
    </row>
    <row r="41" spans="1:6">
      <c r="A41" s="13" t="s">
        <v>74</v>
      </c>
      <c r="B41" s="14">
        <f>SUM(B42:B45)</f>
        <v>30991</v>
      </c>
      <c r="C41" s="14">
        <f>SUM(C42:C45)</f>
        <v>30991</v>
      </c>
      <c r="D41" s="18" t="s">
        <v>75</v>
      </c>
      <c r="E41" s="17">
        <v>0</v>
      </c>
      <c r="F41" s="17">
        <v>0</v>
      </c>
    </row>
    <row r="42" spans="1:6">
      <c r="A42" s="19" t="s">
        <v>76</v>
      </c>
      <c r="B42" s="17">
        <v>30991</v>
      </c>
      <c r="C42" s="17">
        <v>30991</v>
      </c>
      <c r="D42" s="15" t="s">
        <v>77</v>
      </c>
      <c r="E42" s="14">
        <f>SUM(E43:E45)</f>
        <v>6058241.9900000002</v>
      </c>
      <c r="F42" s="14">
        <f>SUM(F43:F45)</f>
        <v>4686042.03</v>
      </c>
    </row>
    <row r="43" spans="1:6">
      <c r="A43" s="19" t="s">
        <v>78</v>
      </c>
      <c r="B43" s="17">
        <v>0</v>
      </c>
      <c r="C43" s="17">
        <v>0</v>
      </c>
      <c r="D43" s="18" t="s">
        <v>79</v>
      </c>
      <c r="E43" s="17">
        <v>6058024.3700000001</v>
      </c>
      <c r="F43" s="17">
        <v>4685905.91</v>
      </c>
    </row>
    <row r="44" spans="1:6">
      <c r="A44" s="19" t="s">
        <v>80</v>
      </c>
      <c r="B44" s="17">
        <v>0</v>
      </c>
      <c r="C44" s="17">
        <v>0</v>
      </c>
      <c r="D44" s="18" t="s">
        <v>81</v>
      </c>
      <c r="E44" s="17">
        <v>0</v>
      </c>
      <c r="F44" s="17">
        <v>0</v>
      </c>
    </row>
    <row r="45" spans="1:6">
      <c r="A45" s="19" t="s">
        <v>82</v>
      </c>
      <c r="B45" s="17">
        <v>0</v>
      </c>
      <c r="C45" s="17">
        <v>0</v>
      </c>
      <c r="D45" s="18" t="s">
        <v>83</v>
      </c>
      <c r="E45" s="17">
        <v>217.62</v>
      </c>
      <c r="F45" s="17">
        <v>136.12</v>
      </c>
    </row>
    <row r="46" spans="1:6">
      <c r="A46" s="11"/>
      <c r="B46" s="20"/>
      <c r="C46" s="20"/>
      <c r="D46" s="21"/>
      <c r="E46" s="20"/>
      <c r="F46" s="20"/>
    </row>
    <row r="47" spans="1:6">
      <c r="A47" s="22" t="s">
        <v>84</v>
      </c>
      <c r="B47" s="23">
        <f>B9+B17+B25+B31+B37+B38+B41</f>
        <v>601705554.25</v>
      </c>
      <c r="C47" s="23">
        <f>C9+C17+C25+C31+C37+C38+C41</f>
        <v>312507387.22000003</v>
      </c>
      <c r="D47" s="24" t="s">
        <v>85</v>
      </c>
      <c r="E47" s="23">
        <f>E9+E19+E23+E26+E27+E31+E38+E42</f>
        <v>129880234.01000001</v>
      </c>
      <c r="F47" s="23">
        <f>F9+F19+F23+F26+F27+F31+F38+F42</f>
        <v>86399373.590000004</v>
      </c>
    </row>
    <row r="48" spans="1:6">
      <c r="A48" s="11"/>
      <c r="B48" s="20"/>
      <c r="C48" s="20"/>
      <c r="D48" s="21"/>
      <c r="E48" s="20"/>
      <c r="F48" s="20"/>
    </row>
    <row r="49" spans="1:6">
      <c r="A49" s="10" t="s">
        <v>86</v>
      </c>
      <c r="B49" s="20"/>
      <c r="C49" s="20"/>
      <c r="D49" s="24" t="s">
        <v>87</v>
      </c>
      <c r="E49" s="20"/>
      <c r="F49" s="20"/>
    </row>
    <row r="50" spans="1:6">
      <c r="A50" s="13" t="s">
        <v>88</v>
      </c>
      <c r="B50" s="17">
        <v>0</v>
      </c>
      <c r="C50" s="17">
        <v>0</v>
      </c>
      <c r="D50" s="15" t="s">
        <v>89</v>
      </c>
      <c r="E50" s="17">
        <v>0</v>
      </c>
      <c r="F50" s="17">
        <v>0</v>
      </c>
    </row>
    <row r="51" spans="1:6">
      <c r="A51" s="13" t="s">
        <v>90</v>
      </c>
      <c r="B51" s="17">
        <v>0</v>
      </c>
      <c r="C51" s="17">
        <v>0</v>
      </c>
      <c r="D51" s="15" t="s">
        <v>91</v>
      </c>
      <c r="E51" s="17">
        <v>0</v>
      </c>
      <c r="F51" s="17">
        <v>0</v>
      </c>
    </row>
    <row r="52" spans="1:6">
      <c r="A52" s="13" t="s">
        <v>92</v>
      </c>
      <c r="B52" s="17">
        <v>377488927.31</v>
      </c>
      <c r="C52" s="17">
        <v>306914108.98000002</v>
      </c>
      <c r="D52" s="15" t="s">
        <v>93</v>
      </c>
      <c r="E52" s="17">
        <v>0</v>
      </c>
      <c r="F52" s="17">
        <v>0</v>
      </c>
    </row>
    <row r="53" spans="1:6">
      <c r="A53" s="13" t="s">
        <v>94</v>
      </c>
      <c r="B53" s="17">
        <v>197075447.88999999</v>
      </c>
      <c r="C53" s="17">
        <v>165046145.84</v>
      </c>
      <c r="D53" s="15" t="s">
        <v>95</v>
      </c>
      <c r="E53" s="17">
        <v>0</v>
      </c>
      <c r="F53" s="17">
        <v>0</v>
      </c>
    </row>
    <row r="54" spans="1:6">
      <c r="A54" s="13" t="s">
        <v>96</v>
      </c>
      <c r="B54" s="17">
        <v>4799210.1100000003</v>
      </c>
      <c r="C54" s="17">
        <v>4799210.1100000003</v>
      </c>
      <c r="D54" s="15" t="s">
        <v>97</v>
      </c>
      <c r="E54" s="17">
        <v>6243.66</v>
      </c>
      <c r="F54" s="17">
        <v>6243.66</v>
      </c>
    </row>
    <row r="55" spans="1:6">
      <c r="A55" s="13" t="s">
        <v>98</v>
      </c>
      <c r="B55" s="17">
        <v>-170462650.40000001</v>
      </c>
      <c r="C55" s="17">
        <v>-155329176.33000001</v>
      </c>
      <c r="D55" s="25" t="s">
        <v>99</v>
      </c>
      <c r="E55" s="17">
        <v>0</v>
      </c>
      <c r="F55" s="17">
        <v>0</v>
      </c>
    </row>
    <row r="56" spans="1:6">
      <c r="A56" s="13" t="s">
        <v>100</v>
      </c>
      <c r="B56" s="17">
        <v>96610</v>
      </c>
      <c r="C56" s="17">
        <v>96610</v>
      </c>
      <c r="D56" s="21"/>
      <c r="E56" s="20"/>
      <c r="F56" s="20"/>
    </row>
    <row r="57" spans="1:6">
      <c r="A57" s="13" t="s">
        <v>101</v>
      </c>
      <c r="B57" s="17">
        <v>0</v>
      </c>
      <c r="C57" s="17">
        <v>0</v>
      </c>
      <c r="D57" s="24" t="s">
        <v>102</v>
      </c>
      <c r="E57" s="23">
        <f>SUM(E50:E55)</f>
        <v>6243.66</v>
      </c>
      <c r="F57" s="23">
        <f>SUM(F50:F55)</f>
        <v>6243.66</v>
      </c>
    </row>
    <row r="58" spans="1:6">
      <c r="A58" s="13" t="s">
        <v>103</v>
      </c>
      <c r="B58" s="17">
        <v>14616191.310000001</v>
      </c>
      <c r="C58" s="17">
        <v>14616191.310000001</v>
      </c>
      <c r="D58" s="21"/>
      <c r="E58" s="20"/>
      <c r="F58" s="20"/>
    </row>
    <row r="59" spans="1:6">
      <c r="A59" s="11"/>
      <c r="B59" s="20"/>
      <c r="C59" s="20"/>
      <c r="D59" s="24" t="s">
        <v>104</v>
      </c>
      <c r="E59" s="23">
        <f>E47+E57</f>
        <v>129886477.67</v>
      </c>
      <c r="F59" s="23">
        <f>F47+F57</f>
        <v>86405617.25</v>
      </c>
    </row>
    <row r="60" spans="1:6">
      <c r="A60" s="22" t="s">
        <v>105</v>
      </c>
      <c r="B60" s="23">
        <f>SUM(B50:B58)</f>
        <v>423613736.22000009</v>
      </c>
      <c r="C60" s="23">
        <f>SUM(C50:C58)</f>
        <v>336143089.91000003</v>
      </c>
      <c r="D60" s="21"/>
      <c r="E60" s="20"/>
      <c r="F60" s="20"/>
    </row>
    <row r="61" spans="1:6">
      <c r="A61" s="11"/>
      <c r="B61" s="20"/>
      <c r="C61" s="20"/>
      <c r="D61" s="26" t="s">
        <v>106</v>
      </c>
      <c r="E61" s="20"/>
      <c r="F61" s="20"/>
    </row>
    <row r="62" spans="1:6">
      <c r="A62" s="22" t="s">
        <v>107</v>
      </c>
      <c r="B62" s="23">
        <f>SUM(B47+B60)</f>
        <v>1025319290.47</v>
      </c>
      <c r="C62" s="23">
        <f>SUM(C47+C60)</f>
        <v>648650477.13000011</v>
      </c>
      <c r="D62" s="21"/>
      <c r="E62" s="20"/>
      <c r="F62" s="20"/>
    </row>
    <row r="63" spans="1:6">
      <c r="A63" s="11"/>
      <c r="B63" s="27"/>
      <c r="C63" s="27"/>
      <c r="D63" s="28" t="s">
        <v>108</v>
      </c>
      <c r="E63" s="14">
        <f>SUM(E64:E66)</f>
        <v>2522134.88</v>
      </c>
      <c r="F63" s="14">
        <f>SUM(F64:F66)</f>
        <v>2522134.88</v>
      </c>
    </row>
    <row r="64" spans="1:6">
      <c r="A64" s="11"/>
      <c r="B64" s="27"/>
      <c r="C64" s="27"/>
      <c r="D64" s="29" t="s">
        <v>109</v>
      </c>
      <c r="E64" s="17">
        <v>0</v>
      </c>
      <c r="F64" s="17">
        <v>0</v>
      </c>
    </row>
    <row r="65" spans="1:6">
      <c r="A65" s="11"/>
      <c r="B65" s="27"/>
      <c r="C65" s="27"/>
      <c r="D65" s="30" t="s">
        <v>110</v>
      </c>
      <c r="E65" s="17">
        <v>2522134.88</v>
      </c>
      <c r="F65" s="17">
        <v>2522134.88</v>
      </c>
    </row>
    <row r="66" spans="1:6">
      <c r="A66" s="11"/>
      <c r="B66" s="27"/>
      <c r="C66" s="27"/>
      <c r="D66" s="29" t="s">
        <v>111</v>
      </c>
      <c r="E66" s="17">
        <v>0</v>
      </c>
      <c r="F66" s="17">
        <v>0</v>
      </c>
    </row>
    <row r="67" spans="1:6">
      <c r="A67" s="11"/>
      <c r="B67" s="27"/>
      <c r="C67" s="27"/>
      <c r="D67" s="21"/>
      <c r="E67" s="20"/>
      <c r="F67" s="20"/>
    </row>
    <row r="68" spans="1:6">
      <c r="A68" s="11"/>
      <c r="B68" s="27"/>
      <c r="C68" s="27"/>
      <c r="D68" s="28" t="s">
        <v>112</v>
      </c>
      <c r="E68" s="14">
        <f>SUM(E69:E73)</f>
        <v>892910677.91999996</v>
      </c>
      <c r="F68" s="14">
        <f>SUM(F69:F73)</f>
        <v>559722725</v>
      </c>
    </row>
    <row r="69" spans="1:6">
      <c r="A69" s="31"/>
      <c r="B69" s="27"/>
      <c r="C69" s="27"/>
      <c r="D69" s="29" t="s">
        <v>113</v>
      </c>
      <c r="E69" s="17">
        <v>438375075.06</v>
      </c>
      <c r="F69" s="17">
        <v>198342113.61000001</v>
      </c>
    </row>
    <row r="70" spans="1:6">
      <c r="A70" s="31"/>
      <c r="B70" s="27"/>
      <c r="C70" s="27"/>
      <c r="D70" s="29" t="s">
        <v>114</v>
      </c>
      <c r="E70" s="17">
        <v>404270137.75</v>
      </c>
      <c r="F70" s="17">
        <v>311115146.27999997</v>
      </c>
    </row>
    <row r="71" spans="1:6">
      <c r="A71" s="31"/>
      <c r="B71" s="27"/>
      <c r="C71" s="27"/>
      <c r="D71" s="29" t="s">
        <v>115</v>
      </c>
      <c r="E71" s="17">
        <v>0</v>
      </c>
      <c r="F71" s="17">
        <v>0</v>
      </c>
    </row>
    <row r="72" spans="1:6">
      <c r="A72" s="31"/>
      <c r="B72" s="27"/>
      <c r="C72" s="27"/>
      <c r="D72" s="29" t="s">
        <v>116</v>
      </c>
      <c r="E72" s="17">
        <v>50265465.109999999</v>
      </c>
      <c r="F72" s="17">
        <v>50265465.109999999</v>
      </c>
    </row>
    <row r="73" spans="1:6">
      <c r="A73" s="31"/>
      <c r="B73" s="27"/>
      <c r="C73" s="27"/>
      <c r="D73" s="29" t="s">
        <v>117</v>
      </c>
      <c r="E73" s="17">
        <v>0</v>
      </c>
      <c r="F73" s="17">
        <v>0</v>
      </c>
    </row>
    <row r="74" spans="1:6">
      <c r="A74" s="31"/>
      <c r="B74" s="27"/>
      <c r="C74" s="27"/>
      <c r="D74" s="21"/>
      <c r="E74" s="20"/>
      <c r="F74" s="20"/>
    </row>
    <row r="75" spans="1:6">
      <c r="A75" s="31"/>
      <c r="B75" s="27"/>
      <c r="C75" s="27"/>
      <c r="D75" s="28" t="s">
        <v>118</v>
      </c>
      <c r="E75" s="14">
        <f>E76+E77</f>
        <v>0</v>
      </c>
      <c r="F75" s="14">
        <f>F76+F77</f>
        <v>0</v>
      </c>
    </row>
    <row r="76" spans="1:6">
      <c r="A76" s="31"/>
      <c r="B76" s="27"/>
      <c r="C76" s="27"/>
      <c r="D76" s="15" t="s">
        <v>119</v>
      </c>
      <c r="E76" s="17">
        <v>0</v>
      </c>
      <c r="F76" s="17">
        <v>0</v>
      </c>
    </row>
    <row r="77" spans="1:6">
      <c r="A77" s="31"/>
      <c r="B77" s="27"/>
      <c r="C77" s="27"/>
      <c r="D77" s="15" t="s">
        <v>120</v>
      </c>
      <c r="E77" s="17">
        <v>0</v>
      </c>
      <c r="F77" s="17">
        <v>0</v>
      </c>
    </row>
    <row r="78" spans="1:6">
      <c r="A78" s="31"/>
      <c r="B78" s="27"/>
      <c r="C78" s="27"/>
      <c r="D78" s="21"/>
      <c r="E78" s="20"/>
      <c r="F78" s="20"/>
    </row>
    <row r="79" spans="1:6">
      <c r="A79" s="31"/>
      <c r="B79" s="27"/>
      <c r="C79" s="27"/>
      <c r="D79" s="24" t="s">
        <v>121</v>
      </c>
      <c r="E79" s="23">
        <f>E63+E68+E75</f>
        <v>895432812.79999995</v>
      </c>
      <c r="F79" s="23">
        <f>F63+F68+F75</f>
        <v>562244859.88</v>
      </c>
    </row>
    <row r="80" spans="1:6">
      <c r="A80" s="31"/>
      <c r="B80" s="27"/>
      <c r="C80" s="27"/>
      <c r="D80" s="21"/>
      <c r="E80" s="20"/>
      <c r="F80" s="20"/>
    </row>
    <row r="81" spans="1:6">
      <c r="A81" s="31"/>
      <c r="B81" s="27"/>
      <c r="C81" s="27"/>
      <c r="D81" s="24" t="s">
        <v>122</v>
      </c>
      <c r="E81" s="23">
        <f>E59+E79</f>
        <v>1025319290.4699999</v>
      </c>
      <c r="F81" s="23">
        <f>F59+F79</f>
        <v>648650477.13</v>
      </c>
    </row>
    <row r="82" spans="1:6">
      <c r="A82" s="32"/>
      <c r="B82" s="33"/>
      <c r="C82" s="33"/>
      <c r="D82" s="34"/>
      <c r="E82" s="35"/>
      <c r="F82" s="35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</dataValidations>
  <pageMargins left="0.25" right="0.25" top="0.75" bottom="0.75" header="0.3" footer="0.3"/>
  <pageSetup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topLeftCell="A10" zoomScale="90" zoomScaleNormal="90" workbookViewId="0">
      <selection activeCell="A2" sqref="A2:H2"/>
    </sheetView>
  </sheetViews>
  <sheetFormatPr baseColWidth="10" defaultRowHeight="14.4"/>
  <cols>
    <col min="1" max="1" width="56.5546875" customWidth="1"/>
    <col min="2" max="2" width="20.6640625" customWidth="1"/>
    <col min="3" max="3" width="21.5546875" customWidth="1"/>
    <col min="4" max="4" width="20.6640625" customWidth="1"/>
    <col min="5" max="5" width="26.33203125" customWidth="1"/>
    <col min="6" max="6" width="22.33203125" customWidth="1"/>
    <col min="7" max="7" width="20.6640625" customWidth="1"/>
    <col min="8" max="8" width="31" customWidth="1"/>
  </cols>
  <sheetData>
    <row r="1" spans="1:9" ht="25.8">
      <c r="A1" s="172" t="s">
        <v>123</v>
      </c>
      <c r="B1" s="172"/>
      <c r="C1" s="172"/>
      <c r="D1" s="172"/>
      <c r="E1" s="172"/>
      <c r="F1" s="172"/>
      <c r="G1" s="172"/>
      <c r="H1" s="172"/>
      <c r="I1" s="1"/>
    </row>
    <row r="2" spans="1:9">
      <c r="A2" s="159" t="s">
        <v>1</v>
      </c>
      <c r="B2" s="160"/>
      <c r="C2" s="160"/>
      <c r="D2" s="160"/>
      <c r="E2" s="160"/>
      <c r="F2" s="160"/>
      <c r="G2" s="160"/>
      <c r="H2" s="161"/>
    </row>
    <row r="3" spans="1:9">
      <c r="A3" s="162" t="s">
        <v>124</v>
      </c>
      <c r="B3" s="163"/>
      <c r="C3" s="163"/>
      <c r="D3" s="163"/>
      <c r="E3" s="163"/>
      <c r="F3" s="163"/>
      <c r="G3" s="163"/>
      <c r="H3" s="164"/>
    </row>
    <row r="4" spans="1:9">
      <c r="A4" s="165" t="s">
        <v>125</v>
      </c>
      <c r="B4" s="166"/>
      <c r="C4" s="166"/>
      <c r="D4" s="166"/>
      <c r="E4" s="166"/>
      <c r="F4" s="166"/>
      <c r="G4" s="166"/>
      <c r="H4" s="167"/>
    </row>
    <row r="5" spans="1:9">
      <c r="A5" s="168" t="s">
        <v>4</v>
      </c>
      <c r="B5" s="169"/>
      <c r="C5" s="169"/>
      <c r="D5" s="169"/>
      <c r="E5" s="169"/>
      <c r="F5" s="169"/>
      <c r="G5" s="169"/>
      <c r="H5" s="170"/>
    </row>
    <row r="6" spans="1:9" ht="43.2">
      <c r="A6" s="37" t="s">
        <v>126</v>
      </c>
      <c r="B6" s="38" t="s">
        <v>127</v>
      </c>
      <c r="C6" s="37" t="s">
        <v>128</v>
      </c>
      <c r="D6" s="37" t="s">
        <v>129</v>
      </c>
      <c r="E6" s="37" t="s">
        <v>130</v>
      </c>
      <c r="F6" s="37" t="s">
        <v>131</v>
      </c>
      <c r="G6" s="37" t="s">
        <v>132</v>
      </c>
      <c r="H6" s="39" t="s">
        <v>133</v>
      </c>
      <c r="I6" s="40"/>
    </row>
    <row r="7" spans="1:9">
      <c r="A7" s="31"/>
      <c r="B7" s="31"/>
      <c r="C7" s="31"/>
      <c r="D7" s="31"/>
      <c r="E7" s="31"/>
      <c r="F7" s="31"/>
      <c r="G7" s="31"/>
      <c r="H7" s="31"/>
      <c r="I7" s="40"/>
    </row>
    <row r="8" spans="1:9">
      <c r="A8" s="41" t="s">
        <v>134</v>
      </c>
      <c r="B8" s="42">
        <f>B9+B13</f>
        <v>0</v>
      </c>
      <c r="C8" s="42">
        <f>C9+C13</f>
        <v>0</v>
      </c>
      <c r="D8" s="42">
        <f t="shared" ref="D8:H8" si="0">D9+D13</f>
        <v>0</v>
      </c>
      <c r="E8" s="42">
        <f t="shared" si="0"/>
        <v>0</v>
      </c>
      <c r="F8" s="42">
        <f>F9+F13</f>
        <v>0</v>
      </c>
      <c r="G8" s="42">
        <f t="shared" si="0"/>
        <v>0</v>
      </c>
      <c r="H8" s="42">
        <f t="shared" si="0"/>
        <v>0</v>
      </c>
    </row>
    <row r="9" spans="1:9">
      <c r="A9" s="43" t="s">
        <v>135</v>
      </c>
      <c r="B9" s="44">
        <f>SUM(B10:B12)</f>
        <v>0</v>
      </c>
      <c r="C9" s="44">
        <f t="shared" ref="C9:H13" si="1">SUM(C10:C12)</f>
        <v>0</v>
      </c>
      <c r="D9" s="44">
        <f t="shared" si="1"/>
        <v>0</v>
      </c>
      <c r="E9" s="44">
        <f t="shared" si="1"/>
        <v>0</v>
      </c>
      <c r="F9" s="44">
        <f>B9+C9-D9+E9</f>
        <v>0</v>
      </c>
      <c r="G9" s="44">
        <f t="shared" si="1"/>
        <v>0</v>
      </c>
      <c r="H9" s="44">
        <f t="shared" si="1"/>
        <v>0</v>
      </c>
    </row>
    <row r="10" spans="1:9">
      <c r="A10" s="45" t="s">
        <v>136</v>
      </c>
      <c r="B10" s="46">
        <v>0</v>
      </c>
      <c r="C10" s="46">
        <v>0</v>
      </c>
      <c r="D10" s="46">
        <v>0</v>
      </c>
      <c r="E10" s="46">
        <v>0</v>
      </c>
      <c r="F10" s="44">
        <f>B10+C10-D10+E10</f>
        <v>0</v>
      </c>
      <c r="G10" s="46">
        <v>0</v>
      </c>
      <c r="H10" s="46">
        <v>0</v>
      </c>
    </row>
    <row r="11" spans="1:9">
      <c r="A11" s="45" t="s">
        <v>137</v>
      </c>
      <c r="B11" s="46">
        <v>0</v>
      </c>
      <c r="C11" s="44">
        <v>0</v>
      </c>
      <c r="D11" s="46">
        <v>0</v>
      </c>
      <c r="E11" s="46">
        <v>0</v>
      </c>
      <c r="F11" s="44">
        <f>B11+C11-D11+E11</f>
        <v>0</v>
      </c>
      <c r="G11" s="46">
        <v>0</v>
      </c>
      <c r="H11" s="44">
        <v>0</v>
      </c>
    </row>
    <row r="12" spans="1:9">
      <c r="A12" s="45" t="s">
        <v>138</v>
      </c>
      <c r="B12" s="46">
        <v>0</v>
      </c>
      <c r="C12" s="44">
        <v>0</v>
      </c>
      <c r="D12" s="46">
        <v>0</v>
      </c>
      <c r="E12" s="46">
        <v>0</v>
      </c>
      <c r="F12" s="44">
        <f>B12+C12-D12+E12</f>
        <v>0</v>
      </c>
      <c r="G12" s="46">
        <v>0</v>
      </c>
      <c r="H12" s="44">
        <v>0</v>
      </c>
    </row>
    <row r="13" spans="1:9">
      <c r="A13" s="43" t="s">
        <v>139</v>
      </c>
      <c r="B13" s="44">
        <f>SUM(B14:B16)</f>
        <v>0</v>
      </c>
      <c r="C13" s="44">
        <f t="shared" ref="C13:H13" si="2">SUM(C14:C16)</f>
        <v>0</v>
      </c>
      <c r="D13" s="44">
        <f t="shared" si="2"/>
        <v>0</v>
      </c>
      <c r="E13" s="44">
        <f t="shared" si="2"/>
        <v>0</v>
      </c>
      <c r="F13" s="44">
        <f t="shared" ref="F13" si="3">B13+C13-D13+E13</f>
        <v>0</v>
      </c>
      <c r="G13" s="44">
        <f t="shared" si="1"/>
        <v>0</v>
      </c>
      <c r="H13" s="44">
        <f t="shared" si="2"/>
        <v>0</v>
      </c>
    </row>
    <row r="14" spans="1:9">
      <c r="A14" s="45" t="s">
        <v>140</v>
      </c>
      <c r="B14" s="46">
        <v>0</v>
      </c>
      <c r="C14" s="46">
        <v>0</v>
      </c>
      <c r="D14" s="46">
        <v>0</v>
      </c>
      <c r="E14" s="46">
        <v>0</v>
      </c>
      <c r="F14" s="44">
        <f>B14+C14-D14+E14</f>
        <v>0</v>
      </c>
      <c r="G14" s="44">
        <v>0</v>
      </c>
      <c r="H14" s="46">
        <v>0</v>
      </c>
    </row>
    <row r="15" spans="1:9">
      <c r="A15" s="45" t="s">
        <v>141</v>
      </c>
      <c r="B15" s="46">
        <v>0</v>
      </c>
      <c r="C15" s="46">
        <v>0</v>
      </c>
      <c r="D15" s="46">
        <v>0</v>
      </c>
      <c r="E15" s="46">
        <v>0</v>
      </c>
      <c r="F15" s="44">
        <f>B15+C15-D15+E15</f>
        <v>0</v>
      </c>
      <c r="G15" s="44">
        <v>0</v>
      </c>
      <c r="H15" s="44">
        <v>0</v>
      </c>
    </row>
    <row r="16" spans="1:9">
      <c r="A16" s="45" t="s">
        <v>142</v>
      </c>
      <c r="B16" s="46">
        <v>0</v>
      </c>
      <c r="C16" s="46">
        <v>0</v>
      </c>
      <c r="D16" s="46">
        <v>0</v>
      </c>
      <c r="E16" s="46">
        <v>0</v>
      </c>
      <c r="F16" s="44">
        <f>B16+C16-D16+E16</f>
        <v>0</v>
      </c>
      <c r="G16" s="44">
        <v>0</v>
      </c>
      <c r="H16" s="44">
        <v>0</v>
      </c>
    </row>
    <row r="17" spans="1:8">
      <c r="A17" s="11"/>
      <c r="B17" s="47"/>
      <c r="C17" s="47"/>
      <c r="D17" s="47"/>
      <c r="E17" s="47"/>
      <c r="F17" s="47"/>
      <c r="G17" s="47"/>
      <c r="H17" s="47"/>
    </row>
    <row r="18" spans="1:8">
      <c r="A18" s="41" t="s">
        <v>143</v>
      </c>
      <c r="B18" s="42">
        <v>86405617.25</v>
      </c>
      <c r="C18" s="48"/>
      <c r="D18" s="48"/>
      <c r="E18" s="48"/>
      <c r="F18" s="42">
        <v>129886477.67</v>
      </c>
      <c r="G18" s="48"/>
      <c r="H18" s="48"/>
    </row>
    <row r="19" spans="1:8">
      <c r="A19" s="8"/>
      <c r="B19" s="49"/>
      <c r="C19" s="49"/>
      <c r="D19" s="49"/>
      <c r="E19" s="49"/>
      <c r="F19" s="49"/>
      <c r="G19" s="49"/>
      <c r="H19" s="49"/>
    </row>
    <row r="20" spans="1:8">
      <c r="A20" s="41" t="s">
        <v>144</v>
      </c>
      <c r="B20" s="42">
        <f>B8+B18</f>
        <v>86405617.25</v>
      </c>
      <c r="C20" s="42">
        <f t="shared" ref="C20:H20" si="4">C8+C18</f>
        <v>0</v>
      </c>
      <c r="D20" s="42">
        <f t="shared" si="4"/>
        <v>0</v>
      </c>
      <c r="E20" s="42">
        <f t="shared" si="4"/>
        <v>0</v>
      </c>
      <c r="F20" s="42">
        <f>F8+F18</f>
        <v>129886477.67</v>
      </c>
      <c r="G20" s="42">
        <f t="shared" si="4"/>
        <v>0</v>
      </c>
      <c r="H20" s="42">
        <f t="shared" si="4"/>
        <v>0</v>
      </c>
    </row>
    <row r="21" spans="1:8">
      <c r="A21" s="11"/>
      <c r="B21" s="50"/>
      <c r="C21" s="50"/>
      <c r="D21" s="50"/>
      <c r="E21" s="50"/>
      <c r="F21" s="50"/>
      <c r="G21" s="50"/>
      <c r="H21" s="50"/>
    </row>
    <row r="22" spans="1:8" ht="16.2">
      <c r="A22" s="41" t="s">
        <v>145</v>
      </c>
      <c r="B22" s="42">
        <f t="shared" ref="B22:H22" si="5">SUM(B23:B25)</f>
        <v>0</v>
      </c>
      <c r="C22" s="42">
        <f t="shared" si="5"/>
        <v>0</v>
      </c>
      <c r="D22" s="42">
        <f t="shared" si="5"/>
        <v>0</v>
      </c>
      <c r="E22" s="42">
        <f t="shared" si="5"/>
        <v>0</v>
      </c>
      <c r="F22" s="42">
        <f t="shared" si="5"/>
        <v>0</v>
      </c>
      <c r="G22" s="42">
        <f t="shared" si="5"/>
        <v>0</v>
      </c>
      <c r="H22" s="42">
        <f t="shared" si="5"/>
        <v>0</v>
      </c>
    </row>
    <row r="23" spans="1:8">
      <c r="A23" s="51" t="s">
        <v>146</v>
      </c>
      <c r="B23" s="44">
        <v>0</v>
      </c>
      <c r="C23" s="44">
        <v>0</v>
      </c>
      <c r="D23" s="44">
        <v>0</v>
      </c>
      <c r="E23" s="44">
        <v>0</v>
      </c>
      <c r="F23" s="44">
        <f>B23+C23-D23+E23</f>
        <v>0</v>
      </c>
      <c r="G23" s="44">
        <v>0</v>
      </c>
      <c r="H23" s="44">
        <v>0</v>
      </c>
    </row>
    <row r="24" spans="1:8">
      <c r="A24" s="51" t="s">
        <v>147</v>
      </c>
      <c r="B24" s="44">
        <v>0</v>
      </c>
      <c r="C24" s="44">
        <v>0</v>
      </c>
      <c r="D24" s="44">
        <v>0</v>
      </c>
      <c r="E24" s="44">
        <v>0</v>
      </c>
      <c r="F24" s="44">
        <f>B24+C24-D24+E24</f>
        <v>0</v>
      </c>
      <c r="G24" s="44">
        <v>0</v>
      </c>
      <c r="H24" s="44">
        <v>0</v>
      </c>
    </row>
    <row r="25" spans="1:8">
      <c r="A25" s="51" t="s">
        <v>148</v>
      </c>
      <c r="B25" s="44">
        <v>0</v>
      </c>
      <c r="C25" s="44">
        <v>0</v>
      </c>
      <c r="D25" s="44">
        <v>0</v>
      </c>
      <c r="E25" s="44">
        <v>0</v>
      </c>
      <c r="F25" s="44">
        <f>B25+C25-D25+E25</f>
        <v>0</v>
      </c>
      <c r="G25" s="44">
        <v>0</v>
      </c>
      <c r="H25" s="44">
        <v>0</v>
      </c>
    </row>
    <row r="26" spans="1:8">
      <c r="A26" s="52" t="s">
        <v>149</v>
      </c>
      <c r="B26" s="50"/>
      <c r="C26" s="50"/>
      <c r="D26" s="50"/>
      <c r="E26" s="50"/>
      <c r="F26" s="50"/>
      <c r="G26" s="50"/>
      <c r="H26" s="50"/>
    </row>
    <row r="27" spans="1:8" ht="16.2">
      <c r="A27" s="41" t="s">
        <v>150</v>
      </c>
      <c r="B27" s="42">
        <f>SUM(B28:B30)</f>
        <v>0</v>
      </c>
      <c r="C27" s="42">
        <f t="shared" ref="C27:H27" si="6">SUM(C28:C30)</f>
        <v>0</v>
      </c>
      <c r="D27" s="42">
        <f t="shared" si="6"/>
        <v>0</v>
      </c>
      <c r="E27" s="42">
        <f t="shared" si="6"/>
        <v>0</v>
      </c>
      <c r="F27" s="42">
        <f t="shared" si="6"/>
        <v>0</v>
      </c>
      <c r="G27" s="42">
        <f t="shared" si="6"/>
        <v>0</v>
      </c>
      <c r="H27" s="42">
        <f t="shared" si="6"/>
        <v>0</v>
      </c>
    </row>
    <row r="28" spans="1:8">
      <c r="A28" s="51" t="s">
        <v>151</v>
      </c>
      <c r="B28" s="44">
        <v>0</v>
      </c>
      <c r="C28" s="44">
        <v>0</v>
      </c>
      <c r="D28" s="44">
        <v>0</v>
      </c>
      <c r="E28" s="44">
        <v>0</v>
      </c>
      <c r="F28" s="44">
        <f>B28+C28-D28+E28</f>
        <v>0</v>
      </c>
      <c r="G28" s="44">
        <v>0</v>
      </c>
      <c r="H28" s="44">
        <v>0</v>
      </c>
    </row>
    <row r="29" spans="1:8">
      <c r="A29" s="51" t="s">
        <v>152</v>
      </c>
      <c r="B29" s="44">
        <v>0</v>
      </c>
      <c r="C29" s="44">
        <v>0</v>
      </c>
      <c r="D29" s="44">
        <v>0</v>
      </c>
      <c r="E29" s="44">
        <v>0</v>
      </c>
      <c r="F29" s="44">
        <f>B29+C29-D29+E29</f>
        <v>0</v>
      </c>
      <c r="G29" s="44">
        <v>0</v>
      </c>
      <c r="H29" s="44">
        <v>0</v>
      </c>
    </row>
    <row r="30" spans="1:8">
      <c r="A30" s="51" t="s">
        <v>153</v>
      </c>
      <c r="B30" s="44">
        <v>0</v>
      </c>
      <c r="C30" s="44">
        <v>0</v>
      </c>
      <c r="D30" s="44">
        <v>0</v>
      </c>
      <c r="E30" s="44">
        <v>0</v>
      </c>
      <c r="F30" s="44">
        <f>B30+C30-D30+E30</f>
        <v>0</v>
      </c>
      <c r="G30" s="44">
        <v>0</v>
      </c>
      <c r="H30" s="44">
        <v>0</v>
      </c>
    </row>
    <row r="31" spans="1:8">
      <c r="A31" s="53" t="s">
        <v>149</v>
      </c>
      <c r="B31" s="54"/>
      <c r="C31" s="54"/>
      <c r="D31" s="54"/>
      <c r="E31" s="54"/>
      <c r="F31" s="54"/>
      <c r="G31" s="54"/>
      <c r="H31" s="54"/>
    </row>
    <row r="32" spans="1:8">
      <c r="A32" s="1"/>
    </row>
    <row r="33" spans="1:8">
      <c r="A33" s="171" t="s">
        <v>154</v>
      </c>
      <c r="B33" s="171"/>
      <c r="C33" s="171"/>
      <c r="D33" s="171"/>
      <c r="E33" s="171"/>
      <c r="F33" s="171"/>
      <c r="G33" s="171"/>
      <c r="H33" s="171"/>
    </row>
    <row r="34" spans="1:8">
      <c r="A34" s="171"/>
      <c r="B34" s="171"/>
      <c r="C34" s="171"/>
      <c r="D34" s="171"/>
      <c r="E34" s="171"/>
      <c r="F34" s="171"/>
      <c r="G34" s="171"/>
      <c r="H34" s="171"/>
    </row>
    <row r="35" spans="1:8">
      <c r="A35" s="171"/>
      <c r="B35" s="171"/>
      <c r="C35" s="171"/>
      <c r="D35" s="171"/>
      <c r="E35" s="171"/>
      <c r="F35" s="171"/>
      <c r="G35" s="171"/>
      <c r="H35" s="171"/>
    </row>
    <row r="36" spans="1:8">
      <c r="A36" s="171"/>
      <c r="B36" s="171"/>
      <c r="C36" s="171"/>
      <c r="D36" s="171"/>
      <c r="E36" s="171"/>
      <c r="F36" s="171"/>
      <c r="G36" s="171"/>
      <c r="H36" s="171"/>
    </row>
    <row r="37" spans="1:8">
      <c r="A37" s="171"/>
      <c r="B37" s="171"/>
      <c r="C37" s="171"/>
      <c r="D37" s="171"/>
      <c r="E37" s="171"/>
      <c r="F37" s="171"/>
      <c r="G37" s="171"/>
      <c r="H37" s="171"/>
    </row>
    <row r="38" spans="1:8">
      <c r="A38" s="1"/>
    </row>
    <row r="39" spans="1:8" ht="28.8">
      <c r="A39" s="37" t="s">
        <v>155</v>
      </c>
      <c r="B39" s="37" t="s">
        <v>156</v>
      </c>
      <c r="C39" s="37" t="s">
        <v>157</v>
      </c>
      <c r="D39" s="37" t="s">
        <v>158</v>
      </c>
      <c r="E39" s="37" t="s">
        <v>159</v>
      </c>
      <c r="F39" s="39" t="s">
        <v>160</v>
      </c>
    </row>
    <row r="40" spans="1:8">
      <c r="A40" s="8"/>
      <c r="B40" s="55"/>
      <c r="C40" s="55"/>
      <c r="D40" s="55"/>
      <c r="E40" s="55"/>
      <c r="F40" s="55"/>
    </row>
    <row r="41" spans="1:8">
      <c r="A41" s="41" t="s">
        <v>161</v>
      </c>
      <c r="B41" s="56">
        <f>SUM(B42:B45)</f>
        <v>0</v>
      </c>
      <c r="C41" s="56">
        <f t="shared" ref="C41:F41" si="7">SUM(C42:C45)</f>
        <v>0</v>
      </c>
      <c r="D41" s="56">
        <f t="shared" si="7"/>
        <v>0</v>
      </c>
      <c r="E41" s="56">
        <f t="shared" si="7"/>
        <v>0</v>
      </c>
      <c r="F41" s="56">
        <f t="shared" si="7"/>
        <v>0</v>
      </c>
    </row>
    <row r="42" spans="1:8">
      <c r="A42" s="51" t="s">
        <v>162</v>
      </c>
      <c r="B42" s="57"/>
      <c r="C42" s="57"/>
      <c r="D42" s="57"/>
      <c r="E42" s="57"/>
      <c r="F42" s="57"/>
      <c r="G42" s="58"/>
      <c r="H42" s="58"/>
    </row>
    <row r="43" spans="1:8">
      <c r="A43" s="51" t="s">
        <v>163</v>
      </c>
      <c r="B43" s="57"/>
      <c r="C43" s="57"/>
      <c r="D43" s="57"/>
      <c r="E43" s="57"/>
      <c r="F43" s="57"/>
      <c r="G43" s="58"/>
      <c r="H43" s="58"/>
    </row>
    <row r="44" spans="1:8">
      <c r="A44" s="51" t="s">
        <v>164</v>
      </c>
      <c r="B44" s="57"/>
      <c r="C44" s="57"/>
      <c r="D44" s="57"/>
      <c r="E44" s="57"/>
      <c r="F44" s="57"/>
      <c r="G44" s="58"/>
      <c r="H44" s="58"/>
    </row>
    <row r="45" spans="1:8">
      <c r="A45" s="59" t="s">
        <v>149</v>
      </c>
      <c r="B45" s="32"/>
      <c r="C45" s="32"/>
      <c r="D45" s="32"/>
      <c r="E45" s="32"/>
      <c r="F45" s="32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="90" zoomScaleNormal="90" workbookViewId="0">
      <selection activeCell="A24" sqref="A24"/>
    </sheetView>
  </sheetViews>
  <sheetFormatPr baseColWidth="10" defaultRowHeight="14.4"/>
  <cols>
    <col min="1" max="1" width="57" customWidth="1"/>
    <col min="2" max="11" width="21.6640625" customWidth="1"/>
  </cols>
  <sheetData>
    <row r="1" spans="1:12" ht="21">
      <c r="A1" s="158" t="s">
        <v>165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60"/>
    </row>
    <row r="2" spans="1:12">
      <c r="A2" s="159" t="s">
        <v>1</v>
      </c>
      <c r="B2" s="160"/>
      <c r="C2" s="160"/>
      <c r="D2" s="160"/>
      <c r="E2" s="160"/>
      <c r="F2" s="160"/>
      <c r="G2" s="160"/>
      <c r="H2" s="160"/>
      <c r="I2" s="160"/>
      <c r="J2" s="160"/>
      <c r="K2" s="161"/>
    </row>
    <row r="3" spans="1:12">
      <c r="A3" s="162" t="s">
        <v>166</v>
      </c>
      <c r="B3" s="163"/>
      <c r="C3" s="163"/>
      <c r="D3" s="163"/>
      <c r="E3" s="163"/>
      <c r="F3" s="163"/>
      <c r="G3" s="163"/>
      <c r="H3" s="163"/>
      <c r="I3" s="163"/>
      <c r="J3" s="163"/>
      <c r="K3" s="164"/>
    </row>
    <row r="4" spans="1:12">
      <c r="A4" s="165" t="s">
        <v>167</v>
      </c>
      <c r="B4" s="166"/>
      <c r="C4" s="166"/>
      <c r="D4" s="166"/>
      <c r="E4" s="166"/>
      <c r="F4" s="166"/>
      <c r="G4" s="166"/>
      <c r="H4" s="166"/>
      <c r="I4" s="166"/>
      <c r="J4" s="166"/>
      <c r="K4" s="167"/>
    </row>
    <row r="5" spans="1:12">
      <c r="A5" s="162" t="s">
        <v>4</v>
      </c>
      <c r="B5" s="163"/>
      <c r="C5" s="163"/>
      <c r="D5" s="163"/>
      <c r="E5" s="163"/>
      <c r="F5" s="163"/>
      <c r="G5" s="163"/>
      <c r="H5" s="163"/>
      <c r="I5" s="163"/>
      <c r="J5" s="163"/>
      <c r="K5" s="164"/>
    </row>
    <row r="6" spans="1:12" ht="72">
      <c r="A6" s="39" t="s">
        <v>168</v>
      </c>
      <c r="B6" s="39" t="s">
        <v>169</v>
      </c>
      <c r="C6" s="39" t="s">
        <v>170</v>
      </c>
      <c r="D6" s="39" t="s">
        <v>171</v>
      </c>
      <c r="E6" s="39" t="s">
        <v>172</v>
      </c>
      <c r="F6" s="39" t="s">
        <v>173</v>
      </c>
      <c r="G6" s="39" t="s">
        <v>174</v>
      </c>
      <c r="H6" s="39" t="s">
        <v>175</v>
      </c>
      <c r="I6" s="4" t="s">
        <v>176</v>
      </c>
      <c r="J6" s="4" t="s">
        <v>177</v>
      </c>
      <c r="K6" s="4" t="s">
        <v>178</v>
      </c>
    </row>
    <row r="7" spans="1:12">
      <c r="A7" s="61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2">
      <c r="A8" s="10" t="s">
        <v>179</v>
      </c>
      <c r="B8" s="62"/>
      <c r="C8" s="62"/>
      <c r="D8" s="62"/>
      <c r="E8" s="63">
        <f>SUM(E9:E12)</f>
        <v>0</v>
      </c>
      <c r="F8" s="62"/>
      <c r="G8" s="63">
        <f>SUM(G9:G12)</f>
        <v>0</v>
      </c>
      <c r="H8" s="63">
        <f>SUM(H9:H12)</f>
        <v>0</v>
      </c>
      <c r="I8" s="63">
        <f>SUM(I9:I12)</f>
        <v>0</v>
      </c>
      <c r="J8" s="63">
        <f>SUM(J9:J12)</f>
        <v>0</v>
      </c>
      <c r="K8" s="63">
        <f>SUM(K9:K12)</f>
        <v>0</v>
      </c>
    </row>
    <row r="9" spans="1:12">
      <c r="A9" s="64" t="s">
        <v>180</v>
      </c>
      <c r="B9" s="65"/>
      <c r="C9" s="65"/>
      <c r="D9" s="65"/>
      <c r="E9" s="66">
        <v>0</v>
      </c>
      <c r="F9" s="57"/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58"/>
    </row>
    <row r="10" spans="1:12">
      <c r="A10" s="64" t="s">
        <v>181</v>
      </c>
      <c r="B10" s="65"/>
      <c r="C10" s="65"/>
      <c r="D10" s="65"/>
      <c r="E10" s="66">
        <v>0</v>
      </c>
      <c r="F10" s="57"/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58"/>
    </row>
    <row r="11" spans="1:12">
      <c r="A11" s="64" t="s">
        <v>182</v>
      </c>
      <c r="B11" s="65"/>
      <c r="C11" s="65"/>
      <c r="D11" s="65"/>
      <c r="E11" s="66">
        <v>0</v>
      </c>
      <c r="F11" s="57"/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58"/>
    </row>
    <row r="12" spans="1:12">
      <c r="A12" s="64" t="s">
        <v>183</v>
      </c>
      <c r="B12" s="65"/>
      <c r="C12" s="65"/>
      <c r="D12" s="65"/>
      <c r="E12" s="66">
        <v>0</v>
      </c>
      <c r="F12" s="57"/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58"/>
    </row>
    <row r="13" spans="1:12">
      <c r="A13" s="67" t="s">
        <v>149</v>
      </c>
      <c r="B13" s="68"/>
      <c r="C13" s="68"/>
      <c r="D13" s="68"/>
      <c r="E13" s="69"/>
      <c r="F13" s="11"/>
      <c r="G13" s="69"/>
      <c r="H13" s="69"/>
      <c r="I13" s="69"/>
      <c r="J13" s="69"/>
      <c r="K13" s="69"/>
    </row>
    <row r="14" spans="1:12">
      <c r="A14" s="10" t="s">
        <v>184</v>
      </c>
      <c r="B14" s="62"/>
      <c r="C14" s="62"/>
      <c r="D14" s="62"/>
      <c r="E14" s="63">
        <f>SUM(E15:E18)</f>
        <v>0</v>
      </c>
      <c r="F14" s="62"/>
      <c r="G14" s="63">
        <f>SUM(G15:G18)</f>
        <v>0</v>
      </c>
      <c r="H14" s="63">
        <f>SUM(H15:H18)</f>
        <v>0</v>
      </c>
      <c r="I14" s="63">
        <f>SUM(I15:I18)</f>
        <v>0</v>
      </c>
      <c r="J14" s="63">
        <f>SUM(J15:J18)</f>
        <v>0</v>
      </c>
      <c r="K14" s="63">
        <f>SUM(K15:K18)</f>
        <v>0</v>
      </c>
    </row>
    <row r="15" spans="1:12">
      <c r="A15" s="64" t="s">
        <v>185</v>
      </c>
      <c r="B15" s="65"/>
      <c r="C15" s="65"/>
      <c r="D15" s="65"/>
      <c r="E15" s="66">
        <v>0</v>
      </c>
      <c r="F15" s="57"/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58"/>
    </row>
    <row r="16" spans="1:12">
      <c r="A16" s="64" t="s">
        <v>186</v>
      </c>
      <c r="B16" s="65"/>
      <c r="C16" s="65"/>
      <c r="D16" s="65"/>
      <c r="E16" s="66">
        <v>0</v>
      </c>
      <c r="F16" s="57"/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58"/>
    </row>
    <row r="17" spans="1:11">
      <c r="A17" s="64" t="s">
        <v>187</v>
      </c>
      <c r="B17" s="65"/>
      <c r="C17" s="65"/>
      <c r="D17" s="65"/>
      <c r="E17" s="66">
        <v>0</v>
      </c>
      <c r="F17" s="57"/>
      <c r="G17" s="66">
        <v>0</v>
      </c>
      <c r="H17" s="66">
        <v>0</v>
      </c>
      <c r="I17" s="66">
        <v>0</v>
      </c>
      <c r="J17" s="66">
        <v>0</v>
      </c>
      <c r="K17" s="66">
        <v>0</v>
      </c>
    </row>
    <row r="18" spans="1:11">
      <c r="A18" s="64" t="s">
        <v>188</v>
      </c>
      <c r="B18" s="65"/>
      <c r="C18" s="65"/>
      <c r="D18" s="65"/>
      <c r="E18" s="66">
        <v>0</v>
      </c>
      <c r="F18" s="57"/>
      <c r="G18" s="66">
        <v>0</v>
      </c>
      <c r="H18" s="66">
        <v>0</v>
      </c>
      <c r="I18" s="66">
        <v>0</v>
      </c>
      <c r="J18" s="66">
        <v>0</v>
      </c>
      <c r="K18" s="66">
        <v>0</v>
      </c>
    </row>
    <row r="19" spans="1:11">
      <c r="A19" s="67" t="s">
        <v>149</v>
      </c>
      <c r="B19" s="68"/>
      <c r="C19" s="68"/>
      <c r="D19" s="68"/>
      <c r="E19" s="69"/>
      <c r="F19" s="11"/>
      <c r="G19" s="69"/>
      <c r="H19" s="69"/>
      <c r="I19" s="69"/>
      <c r="J19" s="69"/>
      <c r="K19" s="69"/>
    </row>
    <row r="20" spans="1:11">
      <c r="A20" s="10" t="s">
        <v>189</v>
      </c>
      <c r="B20" s="62"/>
      <c r="C20" s="62"/>
      <c r="D20" s="62"/>
      <c r="E20" s="63">
        <f>E8+E14</f>
        <v>0</v>
      </c>
      <c r="F20" s="62"/>
      <c r="G20" s="63">
        <f>G8+G14</f>
        <v>0</v>
      </c>
      <c r="H20" s="63">
        <f>H8+H14</f>
        <v>0</v>
      </c>
      <c r="I20" s="63">
        <f>I8+I14</f>
        <v>0</v>
      </c>
      <c r="J20" s="63">
        <f>J8+J14</f>
        <v>0</v>
      </c>
      <c r="K20" s="63">
        <f>K8+K14</f>
        <v>0</v>
      </c>
    </row>
    <row r="21" spans="1:11">
      <c r="A21" s="70"/>
      <c r="B21" s="71"/>
      <c r="C21" s="71"/>
      <c r="D21" s="71"/>
      <c r="E21" s="71"/>
      <c r="F21" s="71"/>
      <c r="G21" s="72"/>
      <c r="H21" s="72"/>
      <c r="I21" s="72"/>
      <c r="J21" s="72"/>
      <c r="K21" s="72"/>
    </row>
  </sheetData>
  <mergeCells count="5">
    <mergeCell ref="A1:K1"/>
    <mergeCell ref="A2:K2"/>
    <mergeCell ref="A3:K3"/>
    <mergeCell ref="A4:K4"/>
    <mergeCell ref="A5:K5"/>
  </mergeCells>
  <pageMargins left="0.25" right="0.25" top="0.75" bottom="0.75" header="0.3" footer="0.3"/>
  <pageSetup scale="3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opLeftCell="A55" zoomScaleNormal="100" workbookViewId="0">
      <selection activeCell="A79" sqref="A79:A80"/>
    </sheetView>
  </sheetViews>
  <sheetFormatPr baseColWidth="10" defaultRowHeight="14.4"/>
  <cols>
    <col min="1" max="1" width="100.6640625" customWidth="1"/>
    <col min="2" max="2" width="25.6640625" customWidth="1"/>
    <col min="3" max="3" width="27.109375" customWidth="1"/>
    <col min="4" max="4" width="24.6640625" customWidth="1"/>
  </cols>
  <sheetData>
    <row r="1" spans="1:11" ht="21">
      <c r="A1" s="158" t="s">
        <v>190</v>
      </c>
      <c r="B1" s="158"/>
      <c r="C1" s="158"/>
      <c r="D1" s="158"/>
      <c r="E1" s="60"/>
      <c r="F1" s="60"/>
      <c r="G1" s="60"/>
      <c r="H1" s="60"/>
      <c r="I1" s="60"/>
      <c r="J1" s="60"/>
      <c r="K1" s="60"/>
    </row>
    <row r="2" spans="1:11">
      <c r="A2" s="159" t="s">
        <v>1</v>
      </c>
      <c r="B2" s="160"/>
      <c r="C2" s="160"/>
      <c r="D2" s="161"/>
    </row>
    <row r="3" spans="1:11">
      <c r="A3" s="162" t="s">
        <v>191</v>
      </c>
      <c r="B3" s="163"/>
      <c r="C3" s="163"/>
      <c r="D3" s="164"/>
    </row>
    <row r="4" spans="1:11">
      <c r="A4" s="165" t="s">
        <v>167</v>
      </c>
      <c r="B4" s="166"/>
      <c r="C4" s="166"/>
      <c r="D4" s="167"/>
    </row>
    <row r="5" spans="1:11">
      <c r="A5" s="168" t="s">
        <v>4</v>
      </c>
      <c r="B5" s="169"/>
      <c r="C5" s="169"/>
      <c r="D5" s="170"/>
    </row>
    <row r="7" spans="1:11" ht="28.8">
      <c r="A7" s="73" t="s">
        <v>6</v>
      </c>
      <c r="B7" s="39" t="s">
        <v>192</v>
      </c>
      <c r="C7" s="39" t="s">
        <v>193</v>
      </c>
      <c r="D7" s="39" t="s">
        <v>194</v>
      </c>
    </row>
    <row r="8" spans="1:11">
      <c r="A8" s="22" t="s">
        <v>195</v>
      </c>
      <c r="B8" s="74">
        <f>SUM(B9:B11)</f>
        <v>804069475.83000004</v>
      </c>
      <c r="C8" s="74">
        <f>SUM(C9:C11)</f>
        <v>1293611262.49</v>
      </c>
      <c r="D8" s="74">
        <f>SUM(D9:D11)</f>
        <v>1127401176.8400002</v>
      </c>
    </row>
    <row r="9" spans="1:11">
      <c r="A9" s="75" t="s">
        <v>196</v>
      </c>
      <c r="B9" s="76">
        <v>601122768.95000005</v>
      </c>
      <c r="C9" s="76">
        <v>749991042.86000001</v>
      </c>
      <c r="D9" s="76">
        <v>744682376.22000003</v>
      </c>
    </row>
    <row r="10" spans="1:11">
      <c r="A10" s="75" t="s">
        <v>197</v>
      </c>
      <c r="B10" s="76">
        <v>202946706.88</v>
      </c>
      <c r="C10" s="76">
        <v>543620219.63</v>
      </c>
      <c r="D10" s="76">
        <v>382718800.62</v>
      </c>
    </row>
    <row r="11" spans="1:11">
      <c r="A11" s="75" t="s">
        <v>198</v>
      </c>
      <c r="B11" s="77">
        <f>B44</f>
        <v>0</v>
      </c>
      <c r="C11" s="77">
        <f>C44</f>
        <v>0</v>
      </c>
      <c r="D11" s="77">
        <f>D44</f>
        <v>0</v>
      </c>
    </row>
    <row r="12" spans="1:11">
      <c r="A12" s="13"/>
      <c r="B12" s="78"/>
      <c r="C12" s="78"/>
      <c r="D12" s="78"/>
    </row>
    <row r="13" spans="1:11">
      <c r="A13" s="22" t="s">
        <v>199</v>
      </c>
      <c r="B13" s="74">
        <f>SUM(B14:B15)</f>
        <v>804069475.83000004</v>
      </c>
      <c r="C13" s="74">
        <f t="shared" ref="C13:D13" si="0">SUM(C14:C15)</f>
        <v>1045413111.03</v>
      </c>
      <c r="D13" s="74">
        <f t="shared" si="0"/>
        <v>942075255.47000003</v>
      </c>
    </row>
    <row r="14" spans="1:11">
      <c r="A14" s="75" t="s">
        <v>200</v>
      </c>
      <c r="B14" s="76">
        <v>601122768.95000005</v>
      </c>
      <c r="C14" s="76">
        <v>727673022.88</v>
      </c>
      <c r="D14" s="76">
        <v>666875942.35000002</v>
      </c>
    </row>
    <row r="15" spans="1:11">
      <c r="A15" s="75" t="s">
        <v>201</v>
      </c>
      <c r="B15" s="76">
        <v>202946706.88</v>
      </c>
      <c r="C15" s="76">
        <v>317740088.14999998</v>
      </c>
      <c r="D15" s="76">
        <v>275199313.12</v>
      </c>
    </row>
    <row r="16" spans="1:11">
      <c r="A16" s="13"/>
      <c r="B16" s="78"/>
      <c r="C16" s="78"/>
      <c r="D16" s="78"/>
    </row>
    <row r="17" spans="1:4">
      <c r="A17" s="22" t="s">
        <v>202</v>
      </c>
      <c r="B17" s="79">
        <v>0</v>
      </c>
      <c r="C17" s="74">
        <f>C18+C19</f>
        <v>159733854.63000003</v>
      </c>
      <c r="D17" s="74">
        <f>D18+D19</f>
        <v>156089743.21000001</v>
      </c>
    </row>
    <row r="18" spans="1:4">
      <c r="A18" s="75" t="s">
        <v>203</v>
      </c>
      <c r="B18" s="80">
        <v>0</v>
      </c>
      <c r="C18" s="76">
        <v>141568279.08000001</v>
      </c>
      <c r="D18" s="76">
        <v>137924167.66</v>
      </c>
    </row>
    <row r="19" spans="1:4">
      <c r="A19" s="75" t="s">
        <v>204</v>
      </c>
      <c r="B19" s="80">
        <v>0</v>
      </c>
      <c r="C19" s="76">
        <v>18165575.550000001</v>
      </c>
      <c r="D19" s="76">
        <v>18165575.550000001</v>
      </c>
    </row>
    <row r="20" spans="1:4">
      <c r="A20" s="13"/>
      <c r="B20" s="78"/>
      <c r="C20" s="78"/>
      <c r="D20" s="78"/>
    </row>
    <row r="21" spans="1:4">
      <c r="A21" s="22" t="s">
        <v>205</v>
      </c>
      <c r="B21" s="74">
        <f>B8-B13+B17</f>
        <v>0</v>
      </c>
      <c r="C21" s="74">
        <f>C8-C13+C17</f>
        <v>407932006.09000003</v>
      </c>
      <c r="D21" s="74">
        <f>D8-D13+D17</f>
        <v>341415664.58000016</v>
      </c>
    </row>
    <row r="22" spans="1:4">
      <c r="A22" s="22"/>
      <c r="B22" s="78"/>
      <c r="C22" s="78"/>
      <c r="D22" s="78"/>
    </row>
    <row r="23" spans="1:4">
      <c r="A23" s="22" t="s">
        <v>206</v>
      </c>
      <c r="B23" s="74">
        <f>B21-B11</f>
        <v>0</v>
      </c>
      <c r="C23" s="74">
        <f>C21-C11</f>
        <v>407932006.09000003</v>
      </c>
      <c r="D23" s="74">
        <f>D21-D11</f>
        <v>341415664.58000016</v>
      </c>
    </row>
    <row r="24" spans="1:4">
      <c r="A24" s="22"/>
      <c r="B24" s="81"/>
      <c r="C24" s="81"/>
      <c r="D24" s="81"/>
    </row>
    <row r="25" spans="1:4">
      <c r="A25" s="82" t="s">
        <v>207</v>
      </c>
      <c r="B25" s="74">
        <f>B23-B17</f>
        <v>0</v>
      </c>
      <c r="C25" s="74">
        <f>C23-C17</f>
        <v>248198151.46000001</v>
      </c>
      <c r="D25" s="74">
        <f>D23-D17</f>
        <v>185325921.37000015</v>
      </c>
    </row>
    <row r="26" spans="1:4">
      <c r="A26" s="83"/>
      <c r="B26" s="84"/>
      <c r="C26" s="84"/>
      <c r="D26" s="84"/>
    </row>
    <row r="27" spans="1:4">
      <c r="A27" s="1"/>
      <c r="B27" s="85"/>
      <c r="C27" s="85"/>
      <c r="D27" s="85"/>
    </row>
    <row r="28" spans="1:4">
      <c r="A28" s="73" t="s">
        <v>208</v>
      </c>
      <c r="B28" s="86" t="s">
        <v>209</v>
      </c>
      <c r="C28" s="86" t="s">
        <v>193</v>
      </c>
      <c r="D28" s="86" t="s">
        <v>210</v>
      </c>
    </row>
    <row r="29" spans="1:4">
      <c r="A29" s="22" t="s">
        <v>211</v>
      </c>
      <c r="B29" s="87">
        <f>SUM(B30:B31)</f>
        <v>0</v>
      </c>
      <c r="C29" s="87">
        <f>SUM(C30:C31)</f>
        <v>0</v>
      </c>
      <c r="D29" s="87">
        <f>SUM(D30:D31)</f>
        <v>0</v>
      </c>
    </row>
    <row r="30" spans="1:4">
      <c r="A30" s="75" t="s">
        <v>212</v>
      </c>
      <c r="B30" s="88">
        <v>0</v>
      </c>
      <c r="C30" s="88">
        <v>0</v>
      </c>
      <c r="D30" s="88">
        <v>0</v>
      </c>
    </row>
    <row r="31" spans="1:4">
      <c r="A31" s="75" t="s">
        <v>213</v>
      </c>
      <c r="B31" s="88">
        <v>0</v>
      </c>
      <c r="C31" s="88">
        <v>0</v>
      </c>
      <c r="D31" s="88">
        <v>0</v>
      </c>
    </row>
    <row r="32" spans="1:4">
      <c r="A32" s="11"/>
      <c r="B32" s="89"/>
      <c r="C32" s="89"/>
      <c r="D32" s="89"/>
    </row>
    <row r="33" spans="1:4">
      <c r="A33" s="22" t="s">
        <v>214</v>
      </c>
      <c r="B33" s="87">
        <f>B25+B29</f>
        <v>0</v>
      </c>
      <c r="C33" s="87">
        <f>C25+C29</f>
        <v>248198151.46000001</v>
      </c>
      <c r="D33" s="87">
        <f>D25+D29</f>
        <v>185325921.37000015</v>
      </c>
    </row>
    <row r="34" spans="1:4">
      <c r="A34" s="70"/>
      <c r="B34" s="90"/>
      <c r="C34" s="90"/>
      <c r="D34" s="90"/>
    </row>
    <row r="35" spans="1:4">
      <c r="A35" s="1"/>
      <c r="B35" s="85"/>
      <c r="C35" s="85"/>
      <c r="D35" s="85"/>
    </row>
    <row r="36" spans="1:4" ht="28.8">
      <c r="A36" s="73" t="s">
        <v>208</v>
      </c>
      <c r="B36" s="86" t="s">
        <v>215</v>
      </c>
      <c r="C36" s="86" t="s">
        <v>193</v>
      </c>
      <c r="D36" s="86" t="s">
        <v>194</v>
      </c>
    </row>
    <row r="37" spans="1:4">
      <c r="A37" s="22" t="s">
        <v>216</v>
      </c>
      <c r="B37" s="87">
        <f>SUM(B38:B39)</f>
        <v>0</v>
      </c>
      <c r="C37" s="87">
        <f>SUM(C38:C39)</f>
        <v>0</v>
      </c>
      <c r="D37" s="87">
        <f>SUM(D38:D39)</f>
        <v>0</v>
      </c>
    </row>
    <row r="38" spans="1:4">
      <c r="A38" s="75" t="s">
        <v>217</v>
      </c>
      <c r="B38" s="88">
        <v>0</v>
      </c>
      <c r="C38" s="88">
        <v>0</v>
      </c>
      <c r="D38" s="88">
        <v>0</v>
      </c>
    </row>
    <row r="39" spans="1:4">
      <c r="A39" s="75" t="s">
        <v>218</v>
      </c>
      <c r="B39" s="88">
        <v>0</v>
      </c>
      <c r="C39" s="88">
        <v>0</v>
      </c>
      <c r="D39" s="88">
        <v>0</v>
      </c>
    </row>
    <row r="40" spans="1:4">
      <c r="A40" s="22" t="s">
        <v>219</v>
      </c>
      <c r="B40" s="87">
        <f>SUM(B41:B42)</f>
        <v>0</v>
      </c>
      <c r="C40" s="87">
        <f>SUM(C41:C42)</f>
        <v>0</v>
      </c>
      <c r="D40" s="87">
        <f>SUM(D41:D42)</f>
        <v>0</v>
      </c>
    </row>
    <row r="41" spans="1:4">
      <c r="A41" s="75" t="s">
        <v>220</v>
      </c>
      <c r="B41" s="88">
        <v>0</v>
      </c>
      <c r="C41" s="88">
        <v>0</v>
      </c>
      <c r="D41" s="88">
        <v>0</v>
      </c>
    </row>
    <row r="42" spans="1:4">
      <c r="A42" s="75" t="s">
        <v>221</v>
      </c>
      <c r="B42" s="88">
        <v>0</v>
      </c>
      <c r="C42" s="88">
        <v>0</v>
      </c>
      <c r="D42" s="88">
        <v>0</v>
      </c>
    </row>
    <row r="43" spans="1:4">
      <c r="A43" s="11"/>
      <c r="B43" s="89"/>
      <c r="C43" s="89"/>
      <c r="D43" s="89"/>
    </row>
    <row r="44" spans="1:4">
      <c r="A44" s="22" t="s">
        <v>222</v>
      </c>
      <c r="B44" s="87">
        <f>B37-B40</f>
        <v>0</v>
      </c>
      <c r="C44" s="87">
        <f>C37-C40</f>
        <v>0</v>
      </c>
      <c r="D44" s="87">
        <f>D37-D40</f>
        <v>0</v>
      </c>
    </row>
    <row r="45" spans="1:4">
      <c r="A45" s="91"/>
      <c r="B45" s="92"/>
      <c r="C45" s="92"/>
      <c r="D45" s="92"/>
    </row>
    <row r="46" spans="1:4">
      <c r="B46" s="85"/>
      <c r="C46" s="85"/>
      <c r="D46" s="85"/>
    </row>
    <row r="47" spans="1:4" ht="28.8">
      <c r="A47" s="73" t="s">
        <v>208</v>
      </c>
      <c r="B47" s="86" t="s">
        <v>215</v>
      </c>
      <c r="C47" s="86" t="s">
        <v>193</v>
      </c>
      <c r="D47" s="86" t="s">
        <v>194</v>
      </c>
    </row>
    <row r="48" spans="1:4">
      <c r="A48" s="93" t="s">
        <v>223</v>
      </c>
      <c r="B48" s="94">
        <v>601122768.95000005</v>
      </c>
      <c r="C48" s="94">
        <v>749991042.86000001</v>
      </c>
      <c r="D48" s="94">
        <v>744682376.22000003</v>
      </c>
    </row>
    <row r="49" spans="1:4">
      <c r="A49" s="95" t="s">
        <v>224</v>
      </c>
      <c r="B49" s="87">
        <f>B50-B51</f>
        <v>0</v>
      </c>
      <c r="C49" s="87">
        <f>C50-C51</f>
        <v>0</v>
      </c>
      <c r="D49" s="87">
        <f>D50-D51</f>
        <v>0</v>
      </c>
    </row>
    <row r="50" spans="1:4">
      <c r="A50" s="96" t="s">
        <v>217</v>
      </c>
      <c r="B50" s="88">
        <v>0</v>
      </c>
      <c r="C50" s="88">
        <v>0</v>
      </c>
      <c r="D50" s="88">
        <v>0</v>
      </c>
    </row>
    <row r="51" spans="1:4">
      <c r="A51" s="96" t="s">
        <v>220</v>
      </c>
      <c r="B51" s="88">
        <v>0</v>
      </c>
      <c r="C51" s="88">
        <v>0</v>
      </c>
      <c r="D51" s="88">
        <v>0</v>
      </c>
    </row>
    <row r="52" spans="1:4">
      <c r="A52" s="11"/>
      <c r="B52" s="89"/>
      <c r="C52" s="89"/>
      <c r="D52" s="89"/>
    </row>
    <row r="53" spans="1:4">
      <c r="A53" s="75" t="s">
        <v>200</v>
      </c>
      <c r="B53" s="88">
        <v>601122768.95000005</v>
      </c>
      <c r="C53" s="88">
        <v>727673022.88</v>
      </c>
      <c r="D53" s="88">
        <v>666875942.35000002</v>
      </c>
    </row>
    <row r="54" spans="1:4">
      <c r="A54" s="11"/>
      <c r="B54" s="89"/>
      <c r="C54" s="89"/>
      <c r="D54" s="89"/>
    </row>
    <row r="55" spans="1:4">
      <c r="A55" s="75" t="s">
        <v>203</v>
      </c>
      <c r="B55" s="97"/>
      <c r="C55" s="88">
        <v>141568279.08000001</v>
      </c>
      <c r="D55" s="88">
        <v>137924167.66</v>
      </c>
    </row>
    <row r="56" spans="1:4">
      <c r="A56" s="11"/>
      <c r="B56" s="89"/>
      <c r="C56" s="89"/>
      <c r="D56" s="89"/>
    </row>
    <row r="57" spans="1:4">
      <c r="A57" s="82" t="s">
        <v>676</v>
      </c>
      <c r="B57" s="87">
        <f>B48+B49-B53+B55</f>
        <v>0</v>
      </c>
      <c r="C57" s="87">
        <f>C48+C49-C53+C55</f>
        <v>163886299.06000003</v>
      </c>
      <c r="D57" s="87">
        <f>D48+D49-D53+D55</f>
        <v>215730601.53</v>
      </c>
    </row>
    <row r="58" spans="1:4">
      <c r="A58" s="98"/>
      <c r="B58" s="99"/>
      <c r="C58" s="99"/>
      <c r="D58" s="99"/>
    </row>
    <row r="59" spans="1:4">
      <c r="A59" s="82" t="s">
        <v>225</v>
      </c>
      <c r="B59" s="87">
        <f>B57-B49</f>
        <v>0</v>
      </c>
      <c r="C59" s="87">
        <f>C57-C49</f>
        <v>163886299.06000003</v>
      </c>
      <c r="D59" s="87">
        <f>D57-D49</f>
        <v>215730601.53</v>
      </c>
    </row>
    <row r="60" spans="1:4">
      <c r="A60" s="70"/>
      <c r="B60" s="92"/>
      <c r="C60" s="92"/>
      <c r="D60" s="92"/>
    </row>
    <row r="61" spans="1:4">
      <c r="B61" s="100"/>
      <c r="C61" s="100"/>
      <c r="D61" s="100"/>
    </row>
    <row r="62" spans="1:4" ht="28.8">
      <c r="A62" s="73" t="s">
        <v>208</v>
      </c>
      <c r="B62" s="86" t="s">
        <v>215</v>
      </c>
      <c r="C62" s="86" t="s">
        <v>193</v>
      </c>
      <c r="D62" s="86" t="s">
        <v>194</v>
      </c>
    </row>
    <row r="63" spans="1:4">
      <c r="A63" s="93" t="s">
        <v>197</v>
      </c>
      <c r="B63" s="101">
        <v>202946706.88</v>
      </c>
      <c r="C63" s="101">
        <v>543620219.63</v>
      </c>
      <c r="D63" s="101">
        <v>382718800.62</v>
      </c>
    </row>
    <row r="64" spans="1:4">
      <c r="A64" s="95" t="s">
        <v>226</v>
      </c>
      <c r="B64" s="74">
        <f>B65-B66</f>
        <v>0</v>
      </c>
      <c r="C64" s="74">
        <f>C65-C66</f>
        <v>0</v>
      </c>
      <c r="D64" s="74">
        <f>D65-D66</f>
        <v>0</v>
      </c>
    </row>
    <row r="65" spans="1:4">
      <c r="A65" s="96" t="s">
        <v>218</v>
      </c>
      <c r="B65" s="76">
        <v>0</v>
      </c>
      <c r="C65" s="76">
        <v>0</v>
      </c>
      <c r="D65" s="76">
        <v>0</v>
      </c>
    </row>
    <row r="66" spans="1:4">
      <c r="A66" s="96" t="s">
        <v>221</v>
      </c>
      <c r="B66" s="76">
        <v>0</v>
      </c>
      <c r="C66" s="76">
        <v>0</v>
      </c>
      <c r="D66" s="76">
        <v>0</v>
      </c>
    </row>
    <row r="67" spans="1:4">
      <c r="A67" s="11"/>
      <c r="B67" s="78"/>
      <c r="C67" s="78"/>
      <c r="D67" s="78"/>
    </row>
    <row r="68" spans="1:4">
      <c r="A68" s="75" t="s">
        <v>227</v>
      </c>
      <c r="B68" s="76">
        <v>202946706.88</v>
      </c>
      <c r="C68" s="76">
        <v>317740088.14999998</v>
      </c>
      <c r="D68" s="76">
        <v>275199313.12</v>
      </c>
    </row>
    <row r="69" spans="1:4">
      <c r="A69" s="11"/>
      <c r="B69" s="78"/>
      <c r="C69" s="78"/>
      <c r="D69" s="78"/>
    </row>
    <row r="70" spans="1:4">
      <c r="A70" s="75" t="s">
        <v>204</v>
      </c>
      <c r="B70" s="102">
        <v>0</v>
      </c>
      <c r="C70" s="76">
        <v>18165575.550000001</v>
      </c>
      <c r="D70" s="76">
        <v>18165575.550000001</v>
      </c>
    </row>
    <row r="71" spans="1:4">
      <c r="A71" s="11"/>
      <c r="B71" s="78"/>
      <c r="C71" s="78"/>
      <c r="D71" s="78"/>
    </row>
    <row r="72" spans="1:4">
      <c r="A72" s="82" t="s">
        <v>677</v>
      </c>
      <c r="B72" s="74">
        <f>B63+B64-B68+B70</f>
        <v>0</v>
      </c>
      <c r="C72" s="74">
        <f>C63+C64-C68+C70</f>
        <v>244045707.03000003</v>
      </c>
      <c r="D72" s="74">
        <f>D63+D64-D68+D70</f>
        <v>125685063.05</v>
      </c>
    </row>
    <row r="73" spans="1:4">
      <c r="A73" s="11"/>
      <c r="B73" s="78"/>
      <c r="C73" s="78"/>
      <c r="D73" s="78"/>
    </row>
    <row r="74" spans="1:4">
      <c r="A74" s="82" t="s">
        <v>228</v>
      </c>
      <c r="B74" s="74">
        <f>B72-B64</f>
        <v>0</v>
      </c>
      <c r="C74" s="74">
        <f>C72-C64</f>
        <v>244045707.03000003</v>
      </c>
      <c r="D74" s="74">
        <f>D72-D64</f>
        <v>125685063.05</v>
      </c>
    </row>
    <row r="75" spans="1:4">
      <c r="A75" s="70"/>
      <c r="B75" s="103"/>
      <c r="C75" s="103"/>
      <c r="D75" s="103"/>
    </row>
  </sheetData>
  <mergeCells count="5">
    <mergeCell ref="A1:D1"/>
    <mergeCell ref="A2:D2"/>
    <mergeCell ref="A3:D3"/>
    <mergeCell ref="A4:D4"/>
    <mergeCell ref="A5:D5"/>
  </mergeCells>
  <pageMargins left="0.25" right="0.25" top="0.75" bottom="0.75" header="0.3" footer="0.3"/>
  <pageSetup scale="5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topLeftCell="A34" zoomScale="90" zoomScaleNormal="90" workbookViewId="0">
      <selection activeCell="A54" sqref="A54"/>
    </sheetView>
  </sheetViews>
  <sheetFormatPr baseColWidth="10" defaultRowHeight="14.4"/>
  <cols>
    <col min="1" max="1" width="85.44140625" customWidth="1"/>
    <col min="2" max="2" width="21" customWidth="1"/>
    <col min="3" max="3" width="20.33203125" customWidth="1"/>
    <col min="4" max="6" width="21.109375" customWidth="1"/>
    <col min="7" max="7" width="19.88671875" customWidth="1"/>
  </cols>
  <sheetData>
    <row r="1" spans="1:8" ht="21">
      <c r="A1" s="176" t="s">
        <v>229</v>
      </c>
      <c r="B1" s="176"/>
      <c r="C1" s="176"/>
      <c r="D1" s="176"/>
      <c r="E1" s="176"/>
      <c r="F1" s="176"/>
      <c r="G1" s="176"/>
      <c r="H1" s="104"/>
    </row>
    <row r="2" spans="1:8">
      <c r="A2" s="159" t="s">
        <v>1</v>
      </c>
      <c r="B2" s="160"/>
      <c r="C2" s="160"/>
      <c r="D2" s="160"/>
      <c r="E2" s="160"/>
      <c r="F2" s="160"/>
      <c r="G2" s="161"/>
    </row>
    <row r="3" spans="1:8">
      <c r="A3" s="162" t="s">
        <v>230</v>
      </c>
      <c r="B3" s="163"/>
      <c r="C3" s="163"/>
      <c r="D3" s="163"/>
      <c r="E3" s="163"/>
      <c r="F3" s="163"/>
      <c r="G3" s="164"/>
    </row>
    <row r="4" spans="1:8">
      <c r="A4" s="165" t="s">
        <v>167</v>
      </c>
      <c r="B4" s="166"/>
      <c r="C4" s="166"/>
      <c r="D4" s="166"/>
      <c r="E4" s="166"/>
      <c r="F4" s="166"/>
      <c r="G4" s="167"/>
    </row>
    <row r="5" spans="1:8">
      <c r="A5" s="168" t="s">
        <v>4</v>
      </c>
      <c r="B5" s="169"/>
      <c r="C5" s="169"/>
      <c r="D5" s="169"/>
      <c r="E5" s="169"/>
      <c r="F5" s="169"/>
      <c r="G5" s="170"/>
    </row>
    <row r="6" spans="1:8">
      <c r="A6" s="173" t="s">
        <v>231</v>
      </c>
      <c r="B6" s="175" t="s">
        <v>232</v>
      </c>
      <c r="C6" s="175"/>
      <c r="D6" s="175"/>
      <c r="E6" s="175"/>
      <c r="F6" s="175"/>
      <c r="G6" s="175" t="s">
        <v>233</v>
      </c>
    </row>
    <row r="7" spans="1:8" ht="28.8">
      <c r="A7" s="174"/>
      <c r="B7" s="105" t="s">
        <v>234</v>
      </c>
      <c r="C7" s="39" t="s">
        <v>235</v>
      </c>
      <c r="D7" s="105" t="s">
        <v>236</v>
      </c>
      <c r="E7" s="105" t="s">
        <v>193</v>
      </c>
      <c r="F7" s="105" t="s">
        <v>237</v>
      </c>
      <c r="G7" s="175"/>
    </row>
    <row r="8" spans="1:8">
      <c r="A8" s="106" t="s">
        <v>238</v>
      </c>
      <c r="B8" s="107"/>
      <c r="C8" s="107"/>
      <c r="D8" s="107"/>
      <c r="E8" s="107"/>
      <c r="F8" s="107"/>
      <c r="G8" s="107"/>
    </row>
    <row r="9" spans="1:8">
      <c r="A9" s="75" t="s">
        <v>239</v>
      </c>
      <c r="B9" s="88">
        <v>130156430</v>
      </c>
      <c r="C9" s="88">
        <v>6614804.4199999999</v>
      </c>
      <c r="D9" s="108">
        <f>B9+C9</f>
        <v>136771234.41999999</v>
      </c>
      <c r="E9" s="88">
        <v>138449208.05000001</v>
      </c>
      <c r="F9" s="88">
        <v>138449208.05000001</v>
      </c>
      <c r="G9" s="108">
        <f>F9-B9</f>
        <v>8292778.0500000119</v>
      </c>
      <c r="H9" s="109"/>
    </row>
    <row r="10" spans="1:8">
      <c r="A10" s="75" t="s">
        <v>240</v>
      </c>
      <c r="B10" s="88">
        <v>0</v>
      </c>
      <c r="C10" s="88">
        <v>0</v>
      </c>
      <c r="D10" s="108">
        <f t="shared" ref="D10:D15" si="0">B10+C10</f>
        <v>0</v>
      </c>
      <c r="E10" s="88">
        <v>0</v>
      </c>
      <c r="F10" s="88">
        <v>0</v>
      </c>
      <c r="G10" s="108">
        <f t="shared" ref="G10:G39" si="1">F10-B10</f>
        <v>0</v>
      </c>
    </row>
    <row r="11" spans="1:8">
      <c r="A11" s="75" t="s">
        <v>241</v>
      </c>
      <c r="B11" s="88">
        <v>0</v>
      </c>
      <c r="C11" s="88">
        <v>0</v>
      </c>
      <c r="D11" s="108">
        <f t="shared" si="0"/>
        <v>0</v>
      </c>
      <c r="E11" s="88">
        <v>0</v>
      </c>
      <c r="F11" s="88">
        <v>0</v>
      </c>
      <c r="G11" s="108">
        <f t="shared" si="1"/>
        <v>0</v>
      </c>
    </row>
    <row r="12" spans="1:8">
      <c r="A12" s="75" t="s">
        <v>242</v>
      </c>
      <c r="B12" s="88">
        <v>111928210</v>
      </c>
      <c r="C12" s="88">
        <v>7471977.9699999997</v>
      </c>
      <c r="D12" s="108">
        <f t="shared" si="0"/>
        <v>119400187.97</v>
      </c>
      <c r="E12" s="88">
        <v>116144284.73</v>
      </c>
      <c r="F12" s="88">
        <v>112481822.29000001</v>
      </c>
      <c r="G12" s="108">
        <f t="shared" si="1"/>
        <v>553612.29000000656</v>
      </c>
    </row>
    <row r="13" spans="1:8">
      <c r="A13" s="75" t="s">
        <v>243</v>
      </c>
      <c r="B13" s="88">
        <v>10516500</v>
      </c>
      <c r="C13" s="88">
        <f>21973926.03+5362280.69</f>
        <v>27336206.720000003</v>
      </c>
      <c r="D13" s="108">
        <f t="shared" si="0"/>
        <v>37852706.719999999</v>
      </c>
      <c r="E13" s="88">
        <f>34841163.77+6290523.35</f>
        <v>41131687.120000005</v>
      </c>
      <c r="F13" s="88">
        <f>34841163.77+6290523.35</f>
        <v>41131687.120000005</v>
      </c>
      <c r="G13" s="108">
        <f t="shared" si="1"/>
        <v>30615187.120000005</v>
      </c>
    </row>
    <row r="14" spans="1:8">
      <c r="A14" s="75" t="s">
        <v>244</v>
      </c>
      <c r="B14" s="88">
        <v>21104157.399999999</v>
      </c>
      <c r="C14" s="88">
        <v>495409.72</v>
      </c>
      <c r="D14" s="108">
        <f t="shared" si="0"/>
        <v>21599567.119999997</v>
      </c>
      <c r="E14" s="88">
        <v>17915131.219999999</v>
      </c>
      <c r="F14" s="88">
        <v>17913886.219999999</v>
      </c>
      <c r="G14" s="108">
        <f t="shared" si="1"/>
        <v>-3190271.1799999997</v>
      </c>
    </row>
    <row r="15" spans="1:8">
      <c r="A15" s="75" t="s">
        <v>679</v>
      </c>
      <c r="B15" s="88">
        <v>0</v>
      </c>
      <c r="C15" s="88">
        <v>0</v>
      </c>
      <c r="D15" s="108">
        <f t="shared" si="0"/>
        <v>0</v>
      </c>
      <c r="E15" s="88">
        <v>0</v>
      </c>
      <c r="F15" s="88">
        <v>0</v>
      </c>
      <c r="G15" s="108">
        <f t="shared" si="1"/>
        <v>0</v>
      </c>
    </row>
    <row r="16" spans="1:8">
      <c r="A16" s="157" t="s">
        <v>245</v>
      </c>
      <c r="B16" s="108">
        <f t="shared" ref="B16:F16" si="2">SUM(B17:B27)</f>
        <v>323801070.45999998</v>
      </c>
      <c r="C16" s="108">
        <f t="shared" si="2"/>
        <v>63270738.220000006</v>
      </c>
      <c r="D16" s="108">
        <f t="shared" si="2"/>
        <v>387071808.68000001</v>
      </c>
      <c r="E16" s="108">
        <f t="shared" si="2"/>
        <v>395942582.32999992</v>
      </c>
      <c r="F16" s="108">
        <f t="shared" si="2"/>
        <v>395942582.32999992</v>
      </c>
      <c r="G16" s="108">
        <f t="shared" si="1"/>
        <v>72141511.869999945</v>
      </c>
    </row>
    <row r="17" spans="1:7">
      <c r="A17" s="110" t="s">
        <v>246</v>
      </c>
      <c r="B17" s="88">
        <v>215841996.27000001</v>
      </c>
      <c r="C17" s="88">
        <v>46988210.770000003</v>
      </c>
      <c r="D17" s="108">
        <f t="shared" ref="D17:D27" si="3">B17+C17</f>
        <v>262830207.04000002</v>
      </c>
      <c r="E17" s="88">
        <v>277203779.58999997</v>
      </c>
      <c r="F17" s="88">
        <v>277203779.58999997</v>
      </c>
      <c r="G17" s="108">
        <f t="shared" si="1"/>
        <v>61361783.319999963</v>
      </c>
    </row>
    <row r="18" spans="1:7">
      <c r="A18" s="110" t="s">
        <v>247</v>
      </c>
      <c r="B18" s="88">
        <v>42860253.630000003</v>
      </c>
      <c r="C18" s="88">
        <v>8581000.5500000007</v>
      </c>
      <c r="D18" s="108">
        <f t="shared" si="3"/>
        <v>51441254.180000007</v>
      </c>
      <c r="E18" s="88">
        <v>54645418.93</v>
      </c>
      <c r="F18" s="88">
        <v>54645418.93</v>
      </c>
      <c r="G18" s="108">
        <f t="shared" si="1"/>
        <v>11785165.299999997</v>
      </c>
    </row>
    <row r="19" spans="1:7">
      <c r="A19" s="110" t="s">
        <v>248</v>
      </c>
      <c r="B19" s="88">
        <v>17806367.34</v>
      </c>
      <c r="C19" s="88">
        <v>6725218.5499999998</v>
      </c>
      <c r="D19" s="108">
        <f t="shared" si="3"/>
        <v>24531585.890000001</v>
      </c>
      <c r="E19" s="88">
        <v>24792542.449999999</v>
      </c>
      <c r="F19" s="88">
        <v>24792542.449999999</v>
      </c>
      <c r="G19" s="108">
        <f t="shared" si="1"/>
        <v>6986175.1099999994</v>
      </c>
    </row>
    <row r="20" spans="1:7">
      <c r="A20" s="110" t="s">
        <v>249</v>
      </c>
      <c r="B20" s="108">
        <v>0</v>
      </c>
      <c r="C20" s="108">
        <v>0</v>
      </c>
      <c r="D20" s="108">
        <f t="shared" si="3"/>
        <v>0</v>
      </c>
      <c r="E20" s="108">
        <v>0</v>
      </c>
      <c r="F20" s="108">
        <v>0</v>
      </c>
      <c r="G20" s="108">
        <f t="shared" si="1"/>
        <v>0</v>
      </c>
    </row>
    <row r="21" spans="1:7">
      <c r="A21" s="110" t="s">
        <v>250</v>
      </c>
      <c r="B21" s="108">
        <v>0</v>
      </c>
      <c r="C21" s="108">
        <v>0</v>
      </c>
      <c r="D21" s="108">
        <f t="shared" si="3"/>
        <v>0</v>
      </c>
      <c r="E21" s="108">
        <v>0</v>
      </c>
      <c r="F21" s="108">
        <v>0</v>
      </c>
      <c r="G21" s="108">
        <f t="shared" si="1"/>
        <v>0</v>
      </c>
    </row>
    <row r="22" spans="1:7">
      <c r="A22" s="110" t="s">
        <v>251</v>
      </c>
      <c r="B22" s="88">
        <v>4496006.28</v>
      </c>
      <c r="C22" s="88">
        <v>0</v>
      </c>
      <c r="D22" s="108">
        <f t="shared" si="3"/>
        <v>4496006.28</v>
      </c>
      <c r="E22" s="88">
        <v>4872390.03</v>
      </c>
      <c r="F22" s="88">
        <v>4872390.03</v>
      </c>
      <c r="G22" s="108">
        <f t="shared" si="1"/>
        <v>376383.75</v>
      </c>
    </row>
    <row r="23" spans="1:7">
      <c r="A23" s="110" t="s">
        <v>252</v>
      </c>
      <c r="B23" s="108">
        <v>0</v>
      </c>
      <c r="C23" s="108">
        <v>0</v>
      </c>
      <c r="D23" s="108">
        <f t="shared" si="3"/>
        <v>0</v>
      </c>
      <c r="E23" s="108">
        <v>0</v>
      </c>
      <c r="F23" s="108">
        <v>0</v>
      </c>
      <c r="G23" s="108">
        <f t="shared" si="1"/>
        <v>0</v>
      </c>
    </row>
    <row r="24" spans="1:7">
      <c r="A24" s="110" t="s">
        <v>253</v>
      </c>
      <c r="B24" s="108">
        <v>0</v>
      </c>
      <c r="C24" s="108">
        <v>0</v>
      </c>
      <c r="D24" s="108">
        <f t="shared" si="3"/>
        <v>0</v>
      </c>
      <c r="E24" s="108">
        <v>0</v>
      </c>
      <c r="F24" s="108">
        <v>0</v>
      </c>
      <c r="G24" s="108">
        <f t="shared" si="1"/>
        <v>0</v>
      </c>
    </row>
    <row r="25" spans="1:7">
      <c r="A25" s="110" t="s">
        <v>254</v>
      </c>
      <c r="B25" s="88">
        <v>3727419.2</v>
      </c>
      <c r="C25" s="88">
        <v>976308.35</v>
      </c>
      <c r="D25" s="108">
        <f t="shared" si="3"/>
        <v>4703727.55</v>
      </c>
      <c r="E25" s="88">
        <v>5493977.5700000003</v>
      </c>
      <c r="F25" s="88">
        <v>5493977.5700000003</v>
      </c>
      <c r="G25" s="108">
        <f t="shared" si="1"/>
        <v>1766558.37</v>
      </c>
    </row>
    <row r="26" spans="1:7">
      <c r="A26" s="110" t="s">
        <v>255</v>
      </c>
      <c r="B26" s="88">
        <v>39069027.740000002</v>
      </c>
      <c r="C26" s="88">
        <v>0</v>
      </c>
      <c r="D26" s="108">
        <f t="shared" si="3"/>
        <v>39069027.740000002</v>
      </c>
      <c r="E26" s="88">
        <v>28934473.760000002</v>
      </c>
      <c r="F26" s="88">
        <v>28934473.760000002</v>
      </c>
      <c r="G26" s="108">
        <f t="shared" si="1"/>
        <v>-10134553.98</v>
      </c>
    </row>
    <row r="27" spans="1:7">
      <c r="A27" s="110" t="s">
        <v>256</v>
      </c>
      <c r="B27" s="88">
        <v>0</v>
      </c>
      <c r="C27" s="88">
        <v>0</v>
      </c>
      <c r="D27" s="108">
        <f t="shared" si="3"/>
        <v>0</v>
      </c>
      <c r="E27" s="88">
        <v>0</v>
      </c>
      <c r="F27" s="88">
        <v>0</v>
      </c>
      <c r="G27" s="108">
        <f t="shared" si="1"/>
        <v>0</v>
      </c>
    </row>
    <row r="28" spans="1:7">
      <c r="A28" s="75" t="s">
        <v>257</v>
      </c>
      <c r="B28" s="108">
        <f>SUM(B29:B33)</f>
        <v>3616401.09</v>
      </c>
      <c r="C28" s="108">
        <f t="shared" ref="C28:F28" si="4">SUM(C29:C33)</f>
        <v>2282220.3199999998</v>
      </c>
      <c r="D28" s="108">
        <f t="shared" si="4"/>
        <v>5898621.4100000001</v>
      </c>
      <c r="E28" s="108">
        <f t="shared" si="4"/>
        <v>5749339.8499999996</v>
      </c>
      <c r="F28" s="108">
        <f t="shared" si="4"/>
        <v>5749339.8499999996</v>
      </c>
      <c r="G28" s="108">
        <f t="shared" si="1"/>
        <v>2132938.7599999998</v>
      </c>
    </row>
    <row r="29" spans="1:7">
      <c r="A29" s="110" t="s">
        <v>258</v>
      </c>
      <c r="B29" s="88">
        <v>250403.19</v>
      </c>
      <c r="C29" s="88">
        <v>0</v>
      </c>
      <c r="D29" s="108">
        <f t="shared" ref="D29:D33" si="5">B29+C29</f>
        <v>250403.19</v>
      </c>
      <c r="E29" s="88">
        <v>41762.129999999997</v>
      </c>
      <c r="F29" s="88">
        <v>41762.129999999997</v>
      </c>
      <c r="G29" s="108">
        <f t="shared" si="1"/>
        <v>-208641.06</v>
      </c>
    </row>
    <row r="30" spans="1:7">
      <c r="A30" s="110" t="s">
        <v>259</v>
      </c>
      <c r="B30" s="88">
        <v>3365997.9</v>
      </c>
      <c r="C30" s="88">
        <v>2282220.3199999998</v>
      </c>
      <c r="D30" s="108">
        <f t="shared" si="5"/>
        <v>5648218.2199999997</v>
      </c>
      <c r="E30" s="88">
        <v>5707577.7199999997</v>
      </c>
      <c r="F30" s="88">
        <v>5707577.7199999997</v>
      </c>
      <c r="G30" s="108">
        <f>F30-B30</f>
        <v>2341579.8199999998</v>
      </c>
    </row>
    <row r="31" spans="1:7">
      <c r="A31" s="110" t="s">
        <v>260</v>
      </c>
      <c r="B31" s="88">
        <v>0</v>
      </c>
      <c r="C31" s="88">
        <v>0</v>
      </c>
      <c r="D31" s="108">
        <f t="shared" si="5"/>
        <v>0</v>
      </c>
      <c r="E31" s="88">
        <v>0</v>
      </c>
      <c r="F31" s="88">
        <v>0</v>
      </c>
      <c r="G31" s="108">
        <f t="shared" si="1"/>
        <v>0</v>
      </c>
    </row>
    <row r="32" spans="1:7">
      <c r="A32" s="110" t="s">
        <v>261</v>
      </c>
      <c r="B32" s="108">
        <v>0</v>
      </c>
      <c r="C32" s="108">
        <v>0</v>
      </c>
      <c r="D32" s="108">
        <f t="shared" si="5"/>
        <v>0</v>
      </c>
      <c r="E32" s="108">
        <v>0</v>
      </c>
      <c r="F32" s="108">
        <v>0</v>
      </c>
      <c r="G32" s="108">
        <f t="shared" si="1"/>
        <v>0</v>
      </c>
    </row>
    <row r="33" spans="1:8">
      <c r="A33" s="110" t="s">
        <v>262</v>
      </c>
      <c r="B33" s="88">
        <v>0</v>
      </c>
      <c r="C33" s="88">
        <v>0</v>
      </c>
      <c r="D33" s="108">
        <f t="shared" si="5"/>
        <v>0</v>
      </c>
      <c r="E33" s="88">
        <v>0</v>
      </c>
      <c r="F33" s="88">
        <v>0</v>
      </c>
      <c r="G33" s="108">
        <f t="shared" si="1"/>
        <v>0</v>
      </c>
    </row>
    <row r="34" spans="1:8">
      <c r="A34" s="75" t="s">
        <v>680</v>
      </c>
      <c r="B34" s="88">
        <v>0</v>
      </c>
      <c r="C34" s="88">
        <v>372568750.62</v>
      </c>
      <c r="D34" s="108">
        <f>B34+C34</f>
        <v>372568750.62</v>
      </c>
      <c r="E34" s="88">
        <v>351143470.94</v>
      </c>
      <c r="F34" s="88">
        <v>188597092.72999999</v>
      </c>
      <c r="G34" s="108">
        <f>F34-B34</f>
        <v>188597092.72999999</v>
      </c>
    </row>
    <row r="35" spans="1:8">
      <c r="A35" s="75" t="s">
        <v>263</v>
      </c>
      <c r="B35" s="108">
        <f>B36</f>
        <v>0</v>
      </c>
      <c r="C35" s="108">
        <f>C36</f>
        <v>0</v>
      </c>
      <c r="D35" s="108">
        <f>B35+C35</f>
        <v>0</v>
      </c>
      <c r="E35" s="108">
        <f>E36</f>
        <v>0</v>
      </c>
      <c r="F35" s="108">
        <f>F36</f>
        <v>0</v>
      </c>
      <c r="G35" s="108">
        <f t="shared" si="1"/>
        <v>0</v>
      </c>
    </row>
    <row r="36" spans="1:8">
      <c r="A36" s="110" t="s">
        <v>264</v>
      </c>
      <c r="B36" s="88">
        <v>0</v>
      </c>
      <c r="C36" s="88">
        <v>0</v>
      </c>
      <c r="D36" s="108">
        <f>B36+C36</f>
        <v>0</v>
      </c>
      <c r="E36" s="88">
        <v>0</v>
      </c>
      <c r="F36" s="88">
        <v>0</v>
      </c>
      <c r="G36" s="108">
        <f t="shared" si="1"/>
        <v>0</v>
      </c>
    </row>
    <row r="37" spans="1:8">
      <c r="A37" s="75" t="s">
        <v>265</v>
      </c>
      <c r="B37" s="108">
        <f>B38+B39</f>
        <v>0</v>
      </c>
      <c r="C37" s="108">
        <f t="shared" ref="C37:F37" si="6">C38+C39</f>
        <v>0</v>
      </c>
      <c r="D37" s="108">
        <f t="shared" si="6"/>
        <v>0</v>
      </c>
      <c r="E37" s="108">
        <f t="shared" si="6"/>
        <v>0</v>
      </c>
      <c r="F37" s="108">
        <f t="shared" si="6"/>
        <v>0</v>
      </c>
      <c r="G37" s="108">
        <f t="shared" si="1"/>
        <v>0</v>
      </c>
    </row>
    <row r="38" spans="1:8">
      <c r="A38" s="110" t="s">
        <v>266</v>
      </c>
      <c r="B38" s="108">
        <v>0</v>
      </c>
      <c r="C38" s="108">
        <v>0</v>
      </c>
      <c r="D38" s="108">
        <f>B38+C38</f>
        <v>0</v>
      </c>
      <c r="E38" s="108">
        <v>0</v>
      </c>
      <c r="F38" s="108">
        <v>0</v>
      </c>
      <c r="G38" s="108">
        <f t="shared" si="1"/>
        <v>0</v>
      </c>
    </row>
    <row r="39" spans="1:8">
      <c r="A39" s="110" t="s">
        <v>267</v>
      </c>
      <c r="B39" s="108">
        <v>0</v>
      </c>
      <c r="C39" s="108">
        <v>0</v>
      </c>
      <c r="D39" s="108">
        <f>B39+C39</f>
        <v>0</v>
      </c>
      <c r="E39" s="108">
        <v>0</v>
      </c>
      <c r="F39" s="108">
        <v>0</v>
      </c>
      <c r="G39" s="108">
        <f t="shared" si="1"/>
        <v>0</v>
      </c>
    </row>
    <row r="40" spans="1:8">
      <c r="A40" s="11"/>
      <c r="B40" s="108"/>
      <c r="C40" s="108"/>
      <c r="D40" s="108"/>
      <c r="E40" s="108"/>
      <c r="F40" s="108"/>
      <c r="G40" s="108"/>
    </row>
    <row r="41" spans="1:8">
      <c r="A41" s="22" t="s">
        <v>268</v>
      </c>
      <c r="B41" s="87">
        <f>B9+B10+B11+B12+B13+B14+B15+B16+B28++B34+B35+B37</f>
        <v>601122768.94999993</v>
      </c>
      <c r="C41" s="87">
        <f t="shared" ref="C41:G41" si="7">C9+C10+C11+C12+C13+C14+C15+C16+C28++C34+C35+C37</f>
        <v>480040107.99000001</v>
      </c>
      <c r="D41" s="87">
        <f t="shared" si="7"/>
        <v>1081162876.9400001</v>
      </c>
      <c r="E41" s="87">
        <f t="shared" si="7"/>
        <v>1066475704.24</v>
      </c>
      <c r="F41" s="87">
        <f t="shared" si="7"/>
        <v>900265618.59000003</v>
      </c>
      <c r="G41" s="87">
        <f t="shared" si="7"/>
        <v>299142849.63999999</v>
      </c>
    </row>
    <row r="42" spans="1:8">
      <c r="A42" s="22" t="s">
        <v>269</v>
      </c>
      <c r="B42" s="111"/>
      <c r="C42" s="111"/>
      <c r="D42" s="111"/>
      <c r="E42" s="111"/>
      <c r="F42" s="111"/>
      <c r="G42" s="87">
        <f>IF((F41-B41)&lt;0,0,(F41-B41))</f>
        <v>299142849.6400001</v>
      </c>
      <c r="H42" s="109"/>
    </row>
    <row r="43" spans="1:8">
      <c r="A43" s="11"/>
      <c r="B43" s="89"/>
      <c r="C43" s="89"/>
      <c r="D43" s="89"/>
      <c r="E43" s="89"/>
      <c r="F43" s="89"/>
      <c r="G43" s="89"/>
    </row>
    <row r="44" spans="1:8">
      <c r="A44" s="22" t="s">
        <v>270</v>
      </c>
      <c r="B44" s="89"/>
      <c r="C44" s="89"/>
      <c r="D44" s="89"/>
      <c r="E44" s="89"/>
      <c r="F44" s="89"/>
      <c r="G44" s="89"/>
    </row>
    <row r="45" spans="1:8">
      <c r="A45" s="75" t="s">
        <v>271</v>
      </c>
      <c r="B45" s="108">
        <f>SUM(B46:B53)</f>
        <v>198741006.88</v>
      </c>
      <c r="C45" s="108">
        <f t="shared" ref="C45:F45" si="8">SUM(C46:C53)</f>
        <v>27678869.119999997</v>
      </c>
      <c r="D45" s="108">
        <f t="shared" si="8"/>
        <v>226419876</v>
      </c>
      <c r="E45" s="108">
        <f t="shared" si="8"/>
        <v>226419876</v>
      </c>
      <c r="F45" s="108">
        <f t="shared" si="8"/>
        <v>226419876</v>
      </c>
      <c r="G45" s="108">
        <f>F45-B45</f>
        <v>27678869.120000005</v>
      </c>
    </row>
    <row r="46" spans="1:8">
      <c r="A46" s="112" t="s">
        <v>272</v>
      </c>
      <c r="B46" s="108">
        <v>0</v>
      </c>
      <c r="C46" s="108">
        <v>0</v>
      </c>
      <c r="D46" s="108">
        <f>B46+C46</f>
        <v>0</v>
      </c>
      <c r="E46" s="108">
        <v>0</v>
      </c>
      <c r="F46" s="108">
        <v>0</v>
      </c>
      <c r="G46" s="108">
        <f>F46-B46</f>
        <v>0</v>
      </c>
    </row>
    <row r="47" spans="1:8">
      <c r="A47" s="112" t="s">
        <v>273</v>
      </c>
      <c r="B47" s="108">
        <v>0</v>
      </c>
      <c r="C47" s="108">
        <v>0</v>
      </c>
      <c r="D47" s="108">
        <f t="shared" ref="D47:D53" si="9">B47+C47</f>
        <v>0</v>
      </c>
      <c r="E47" s="108">
        <v>0</v>
      </c>
      <c r="F47" s="108">
        <v>0</v>
      </c>
      <c r="G47" s="108">
        <f t="shared" ref="G47:G48" si="10">F47-B47</f>
        <v>0</v>
      </c>
    </row>
    <row r="48" spans="1:8">
      <c r="A48" s="112" t="s">
        <v>274</v>
      </c>
      <c r="B48" s="88">
        <v>47782833.280000001</v>
      </c>
      <c r="C48" s="88">
        <v>5634511.7199999997</v>
      </c>
      <c r="D48" s="108">
        <f t="shared" si="9"/>
        <v>53417345</v>
      </c>
      <c r="E48" s="88">
        <v>53417345</v>
      </c>
      <c r="F48" s="88">
        <v>53417345</v>
      </c>
      <c r="G48" s="108">
        <f t="shared" si="10"/>
        <v>5634511.7199999988</v>
      </c>
    </row>
    <row r="49" spans="1:7" ht="28.8">
      <c r="A49" s="112" t="s">
        <v>275</v>
      </c>
      <c r="B49" s="88">
        <v>150958173.59999999</v>
      </c>
      <c r="C49" s="88">
        <v>22044357.399999999</v>
      </c>
      <c r="D49" s="108">
        <f t="shared" si="9"/>
        <v>173002531</v>
      </c>
      <c r="E49" s="88">
        <v>173002531</v>
      </c>
      <c r="F49" s="88">
        <v>173002531</v>
      </c>
      <c r="G49" s="108">
        <f>F49-B49</f>
        <v>22044357.400000006</v>
      </c>
    </row>
    <row r="50" spans="1:7">
      <c r="A50" s="112" t="s">
        <v>276</v>
      </c>
      <c r="B50" s="108">
        <v>0</v>
      </c>
      <c r="C50" s="108">
        <v>0</v>
      </c>
      <c r="D50" s="108">
        <f t="shared" si="9"/>
        <v>0</v>
      </c>
      <c r="E50" s="108">
        <v>0</v>
      </c>
      <c r="F50" s="108">
        <v>0</v>
      </c>
      <c r="G50" s="108">
        <f t="shared" ref="G50:G63" si="11">F50-B50</f>
        <v>0</v>
      </c>
    </row>
    <row r="51" spans="1:7">
      <c r="A51" s="112" t="s">
        <v>277</v>
      </c>
      <c r="B51" s="108">
        <v>0</v>
      </c>
      <c r="C51" s="108">
        <v>0</v>
      </c>
      <c r="D51" s="108">
        <f t="shared" si="9"/>
        <v>0</v>
      </c>
      <c r="E51" s="108">
        <v>0</v>
      </c>
      <c r="F51" s="108">
        <v>0</v>
      </c>
      <c r="G51" s="108">
        <f t="shared" si="11"/>
        <v>0</v>
      </c>
    </row>
    <row r="52" spans="1:7" ht="28.8">
      <c r="A52" s="113" t="s">
        <v>278</v>
      </c>
      <c r="B52" s="108">
        <v>0</v>
      </c>
      <c r="C52" s="108">
        <v>0</v>
      </c>
      <c r="D52" s="108">
        <f t="shared" si="9"/>
        <v>0</v>
      </c>
      <c r="E52" s="108">
        <v>0</v>
      </c>
      <c r="F52" s="108">
        <v>0</v>
      </c>
      <c r="G52" s="108">
        <f t="shared" si="11"/>
        <v>0</v>
      </c>
    </row>
    <row r="53" spans="1:7">
      <c r="A53" s="110" t="s">
        <v>279</v>
      </c>
      <c r="B53" s="108">
        <v>0</v>
      </c>
      <c r="C53" s="108">
        <v>0</v>
      </c>
      <c r="D53" s="108">
        <f t="shared" si="9"/>
        <v>0</v>
      </c>
      <c r="E53" s="108">
        <v>0</v>
      </c>
      <c r="F53" s="108">
        <v>0</v>
      </c>
      <c r="G53" s="108">
        <f t="shared" si="11"/>
        <v>0</v>
      </c>
    </row>
    <row r="54" spans="1:7">
      <c r="A54" s="75" t="s">
        <v>280</v>
      </c>
      <c r="B54" s="108">
        <f>SUM(B55:B58)</f>
        <v>4205700</v>
      </c>
      <c r="C54" s="108">
        <f t="shared" ref="C54:F54" si="12">SUM(C55:C58)</f>
        <v>-3490017.75</v>
      </c>
      <c r="D54" s="108">
        <f t="shared" si="12"/>
        <v>715682.25</v>
      </c>
      <c r="E54" s="108">
        <f t="shared" si="12"/>
        <v>715682.25</v>
      </c>
      <c r="F54" s="108">
        <f t="shared" si="12"/>
        <v>715682.25</v>
      </c>
      <c r="G54" s="108">
        <f t="shared" si="11"/>
        <v>-3490017.75</v>
      </c>
    </row>
    <row r="55" spans="1:7">
      <c r="A55" s="113" t="s">
        <v>281</v>
      </c>
      <c r="B55" s="108">
        <v>0</v>
      </c>
      <c r="C55" s="108">
        <v>0</v>
      </c>
      <c r="D55" s="108">
        <f t="shared" ref="D55:D58" si="13">B55+C55</f>
        <v>0</v>
      </c>
      <c r="E55" s="108">
        <v>0</v>
      </c>
      <c r="F55" s="108">
        <v>0</v>
      </c>
      <c r="G55" s="108">
        <f t="shared" si="11"/>
        <v>0</v>
      </c>
    </row>
    <row r="56" spans="1:7">
      <c r="A56" s="112" t="s">
        <v>282</v>
      </c>
      <c r="B56" s="108">
        <v>0</v>
      </c>
      <c r="C56" s="108">
        <v>0</v>
      </c>
      <c r="D56" s="108">
        <f t="shared" si="13"/>
        <v>0</v>
      </c>
      <c r="E56" s="108">
        <v>0</v>
      </c>
      <c r="F56" s="108">
        <v>0</v>
      </c>
      <c r="G56" s="108">
        <f t="shared" si="11"/>
        <v>0</v>
      </c>
    </row>
    <row r="57" spans="1:7">
      <c r="A57" s="112" t="s">
        <v>283</v>
      </c>
      <c r="B57" s="108">
        <v>0</v>
      </c>
      <c r="C57" s="108">
        <v>0</v>
      </c>
      <c r="D57" s="108">
        <f t="shared" si="13"/>
        <v>0</v>
      </c>
      <c r="E57" s="108">
        <v>0</v>
      </c>
      <c r="F57" s="108">
        <v>0</v>
      </c>
      <c r="G57" s="108">
        <f t="shared" si="11"/>
        <v>0</v>
      </c>
    </row>
    <row r="58" spans="1:7">
      <c r="A58" s="113" t="s">
        <v>284</v>
      </c>
      <c r="B58" s="88">
        <v>4205700</v>
      </c>
      <c r="C58" s="88">
        <v>-3490017.75</v>
      </c>
      <c r="D58" s="108">
        <f t="shared" si="13"/>
        <v>715682.25</v>
      </c>
      <c r="E58" s="88">
        <v>715682.25</v>
      </c>
      <c r="F58" s="88">
        <v>715682.25</v>
      </c>
      <c r="G58" s="108">
        <f t="shared" si="11"/>
        <v>-3490017.75</v>
      </c>
    </row>
    <row r="59" spans="1:7">
      <c r="A59" s="75" t="s">
        <v>285</v>
      </c>
      <c r="B59" s="108">
        <f>B60+B61</f>
        <v>0</v>
      </c>
      <c r="C59" s="108">
        <f t="shared" ref="C59:F59" si="14">C60+C61</f>
        <v>0</v>
      </c>
      <c r="D59" s="108">
        <f t="shared" si="14"/>
        <v>0</v>
      </c>
      <c r="E59" s="108">
        <f t="shared" si="14"/>
        <v>0</v>
      </c>
      <c r="F59" s="108">
        <f t="shared" si="14"/>
        <v>0</v>
      </c>
      <c r="G59" s="108">
        <f t="shared" si="11"/>
        <v>0</v>
      </c>
    </row>
    <row r="60" spans="1:7">
      <c r="A60" s="112" t="s">
        <v>286</v>
      </c>
      <c r="B60" s="88">
        <v>0</v>
      </c>
      <c r="C60" s="88">
        <v>0</v>
      </c>
      <c r="D60" s="108">
        <f t="shared" ref="D60:D63" si="15">B60+C60</f>
        <v>0</v>
      </c>
      <c r="E60" s="88">
        <v>0</v>
      </c>
      <c r="F60" s="88">
        <v>0</v>
      </c>
      <c r="G60" s="108">
        <f t="shared" si="11"/>
        <v>0</v>
      </c>
    </row>
    <row r="61" spans="1:7">
      <c r="A61" s="112" t="s">
        <v>287</v>
      </c>
      <c r="B61" s="88">
        <v>0</v>
      </c>
      <c r="C61" s="88">
        <v>0</v>
      </c>
      <c r="D61" s="108">
        <f t="shared" si="15"/>
        <v>0</v>
      </c>
      <c r="E61" s="88">
        <v>0</v>
      </c>
      <c r="F61" s="88">
        <v>0</v>
      </c>
      <c r="G61" s="108">
        <f t="shared" si="11"/>
        <v>0</v>
      </c>
    </row>
    <row r="62" spans="1:7">
      <c r="A62" s="75" t="s">
        <v>681</v>
      </c>
      <c r="B62" s="88">
        <v>0</v>
      </c>
      <c r="C62" s="88">
        <v>0</v>
      </c>
      <c r="D62" s="108">
        <f t="shared" si="15"/>
        <v>0</v>
      </c>
      <c r="E62" s="88">
        <v>0</v>
      </c>
      <c r="F62" s="88">
        <v>0</v>
      </c>
      <c r="G62" s="108">
        <f t="shared" si="11"/>
        <v>0</v>
      </c>
    </row>
    <row r="63" spans="1:7">
      <c r="A63" s="75" t="s">
        <v>288</v>
      </c>
      <c r="B63" s="88">
        <v>0</v>
      </c>
      <c r="C63" s="88">
        <v>0</v>
      </c>
      <c r="D63" s="108">
        <f t="shared" si="15"/>
        <v>0</v>
      </c>
      <c r="E63" s="88">
        <v>0</v>
      </c>
      <c r="F63" s="88">
        <v>0</v>
      </c>
      <c r="G63" s="108">
        <f t="shared" si="11"/>
        <v>0</v>
      </c>
    </row>
    <row r="64" spans="1:7">
      <c r="A64" s="11"/>
      <c r="B64" s="89"/>
      <c r="C64" s="89"/>
      <c r="D64" s="89"/>
      <c r="E64" s="89"/>
      <c r="F64" s="89"/>
      <c r="G64" s="89"/>
    </row>
    <row r="65" spans="1:7">
      <c r="A65" s="22" t="s">
        <v>289</v>
      </c>
      <c r="B65" s="87">
        <f>B45+B54+B59+B62+B63</f>
        <v>202946706.88</v>
      </c>
      <c r="C65" s="87">
        <f t="shared" ref="C65:F65" si="16">C45+C54+C59+C62+C63</f>
        <v>24188851.369999997</v>
      </c>
      <c r="D65" s="87">
        <f t="shared" si="16"/>
        <v>227135558.25</v>
      </c>
      <c r="E65" s="87">
        <f t="shared" si="16"/>
        <v>227135558.25</v>
      </c>
      <c r="F65" s="87">
        <f t="shared" si="16"/>
        <v>227135558.25</v>
      </c>
      <c r="G65" s="87">
        <f>F65-B65</f>
        <v>24188851.370000005</v>
      </c>
    </row>
    <row r="66" spans="1:7">
      <c r="A66" s="11"/>
      <c r="B66" s="89"/>
      <c r="C66" s="89"/>
      <c r="D66" s="89"/>
      <c r="E66" s="89"/>
      <c r="F66" s="89"/>
      <c r="G66" s="89"/>
    </row>
    <row r="67" spans="1:7">
      <c r="A67" s="22" t="s">
        <v>290</v>
      </c>
      <c r="B67" s="87">
        <f>B68</f>
        <v>0</v>
      </c>
      <c r="C67" s="87">
        <f t="shared" ref="C67:G67" si="17">C68</f>
        <v>0</v>
      </c>
      <c r="D67" s="87">
        <f t="shared" si="17"/>
        <v>0</v>
      </c>
      <c r="E67" s="87">
        <f t="shared" si="17"/>
        <v>0</v>
      </c>
      <c r="F67" s="87">
        <f t="shared" si="17"/>
        <v>0</v>
      </c>
      <c r="G67" s="87">
        <f t="shared" si="17"/>
        <v>0</v>
      </c>
    </row>
    <row r="68" spans="1:7">
      <c r="A68" s="75" t="s">
        <v>291</v>
      </c>
      <c r="B68" s="88">
        <v>0</v>
      </c>
      <c r="C68" s="88">
        <v>0</v>
      </c>
      <c r="D68" s="108">
        <f>B68+C68</f>
        <v>0</v>
      </c>
      <c r="E68" s="88">
        <v>0</v>
      </c>
      <c r="F68" s="88">
        <v>0</v>
      </c>
      <c r="G68" s="108">
        <f t="shared" ref="G68" si="18">F68-B68</f>
        <v>0</v>
      </c>
    </row>
    <row r="69" spans="1:7">
      <c r="A69" s="11"/>
      <c r="B69" s="89"/>
      <c r="C69" s="89"/>
      <c r="D69" s="89"/>
      <c r="E69" s="89"/>
      <c r="F69" s="89"/>
      <c r="G69" s="89"/>
    </row>
    <row r="70" spans="1:7">
      <c r="A70" s="22" t="s">
        <v>292</v>
      </c>
      <c r="B70" s="87">
        <f>B41+B65+B67</f>
        <v>804069475.82999992</v>
      </c>
      <c r="C70" s="87">
        <f t="shared" ref="C70:G70" si="19">C41+C65+C67</f>
        <v>504228959.36000001</v>
      </c>
      <c r="D70" s="87">
        <f t="shared" si="19"/>
        <v>1308298435.1900001</v>
      </c>
      <c r="E70" s="87">
        <f t="shared" si="19"/>
        <v>1293611262.49</v>
      </c>
      <c r="F70" s="87">
        <f t="shared" si="19"/>
        <v>1127401176.8400002</v>
      </c>
      <c r="G70" s="87">
        <f t="shared" si="19"/>
        <v>323331701.00999999</v>
      </c>
    </row>
    <row r="71" spans="1:7">
      <c r="A71" s="11"/>
      <c r="B71" s="89"/>
      <c r="C71" s="89"/>
      <c r="D71" s="89"/>
      <c r="E71" s="89"/>
      <c r="F71" s="89"/>
      <c r="G71" s="89"/>
    </row>
    <row r="72" spans="1:7">
      <c r="A72" s="22" t="s">
        <v>293</v>
      </c>
      <c r="B72" s="89"/>
      <c r="C72" s="89"/>
      <c r="D72" s="89"/>
      <c r="E72" s="89"/>
      <c r="F72" s="89"/>
      <c r="G72" s="89"/>
    </row>
    <row r="73" spans="1:7">
      <c r="A73" s="114" t="s">
        <v>294</v>
      </c>
      <c r="B73" s="88">
        <v>0</v>
      </c>
      <c r="C73" s="88">
        <v>0</v>
      </c>
      <c r="D73" s="108">
        <f t="shared" ref="D73:D74" si="20">B73+C73</f>
        <v>0</v>
      </c>
      <c r="E73" s="88">
        <v>0</v>
      </c>
      <c r="F73" s="88">
        <v>0</v>
      </c>
      <c r="G73" s="108">
        <f t="shared" ref="G73:G74" si="21">F73-B73</f>
        <v>0</v>
      </c>
    </row>
    <row r="74" spans="1:7" ht="28.8">
      <c r="A74" s="114" t="s">
        <v>295</v>
      </c>
      <c r="B74" s="88">
        <v>0</v>
      </c>
      <c r="C74" s="88">
        <v>0</v>
      </c>
      <c r="D74" s="108">
        <f t="shared" si="20"/>
        <v>0</v>
      </c>
      <c r="E74" s="88">
        <v>0</v>
      </c>
      <c r="F74" s="88">
        <v>0</v>
      </c>
      <c r="G74" s="108">
        <f t="shared" si="21"/>
        <v>0</v>
      </c>
    </row>
    <row r="75" spans="1:7">
      <c r="A75" s="82" t="s">
        <v>296</v>
      </c>
      <c r="B75" s="87">
        <f>B73+B74</f>
        <v>0</v>
      </c>
      <c r="C75" s="87">
        <f t="shared" ref="C75:G75" si="22">C73+C74</f>
        <v>0</v>
      </c>
      <c r="D75" s="87">
        <f t="shared" si="22"/>
        <v>0</v>
      </c>
      <c r="E75" s="87">
        <f t="shared" si="22"/>
        <v>0</v>
      </c>
      <c r="F75" s="87">
        <f t="shared" si="22"/>
        <v>0</v>
      </c>
      <c r="G75" s="87">
        <f t="shared" si="22"/>
        <v>0</v>
      </c>
    </row>
    <row r="76" spans="1:7">
      <c r="A76" s="70"/>
      <c r="B76" s="103"/>
      <c r="C76" s="103"/>
      <c r="D76" s="103"/>
      <c r="E76" s="103"/>
      <c r="F76" s="103"/>
      <c r="G76" s="103"/>
    </row>
    <row r="77" spans="1:7">
      <c r="B77" s="115"/>
      <c r="C77" s="115"/>
      <c r="D77" s="115"/>
      <c r="E77" s="115"/>
      <c r="F77" s="115"/>
      <c r="G77" s="11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showGridLines="0" topLeftCell="A13" zoomScale="85" zoomScaleNormal="85" workbookViewId="0">
      <selection activeCell="A44" sqref="A44:XFD44"/>
    </sheetView>
  </sheetViews>
  <sheetFormatPr baseColWidth="10" defaultRowHeight="14.4"/>
  <cols>
    <col min="1" max="1" width="103.33203125" customWidth="1"/>
    <col min="2" max="5" width="21" customWidth="1"/>
    <col min="6" max="6" width="20.88671875" customWidth="1"/>
    <col min="7" max="7" width="21" customWidth="1"/>
  </cols>
  <sheetData>
    <row r="1" spans="1:8" ht="48.75" customHeight="1">
      <c r="A1" s="179" t="s">
        <v>297</v>
      </c>
      <c r="B1" s="176"/>
      <c r="C1" s="176"/>
      <c r="D1" s="176"/>
      <c r="E1" s="176"/>
      <c r="F1" s="176"/>
      <c r="G1" s="176"/>
    </row>
    <row r="2" spans="1:8">
      <c r="A2" s="180" t="s">
        <v>1</v>
      </c>
      <c r="B2" s="180"/>
      <c r="C2" s="180"/>
      <c r="D2" s="180"/>
      <c r="E2" s="180"/>
      <c r="F2" s="180"/>
      <c r="G2" s="180"/>
    </row>
    <row r="3" spans="1:8">
      <c r="A3" s="181" t="s">
        <v>298</v>
      </c>
      <c r="B3" s="181"/>
      <c r="C3" s="181"/>
      <c r="D3" s="181"/>
      <c r="E3" s="181"/>
      <c r="F3" s="181"/>
      <c r="G3" s="181"/>
    </row>
    <row r="4" spans="1:8">
      <c r="A4" s="181" t="s">
        <v>299</v>
      </c>
      <c r="B4" s="181"/>
      <c r="C4" s="181"/>
      <c r="D4" s="181"/>
      <c r="E4" s="181"/>
      <c r="F4" s="181"/>
      <c r="G4" s="181"/>
    </row>
    <row r="5" spans="1:8">
      <c r="A5" s="182" t="s">
        <v>167</v>
      </c>
      <c r="B5" s="182"/>
      <c r="C5" s="182"/>
      <c r="D5" s="182"/>
      <c r="E5" s="182"/>
      <c r="F5" s="182"/>
      <c r="G5" s="182"/>
    </row>
    <row r="6" spans="1:8">
      <c r="A6" s="174" t="s">
        <v>4</v>
      </c>
      <c r="B6" s="174"/>
      <c r="C6" s="174"/>
      <c r="D6" s="174"/>
      <c r="E6" s="174"/>
      <c r="F6" s="174"/>
      <c r="G6" s="174"/>
    </row>
    <row r="7" spans="1:8">
      <c r="A7" s="177" t="s">
        <v>6</v>
      </c>
      <c r="B7" s="177" t="s">
        <v>300</v>
      </c>
      <c r="C7" s="177"/>
      <c r="D7" s="177"/>
      <c r="E7" s="177"/>
      <c r="F7" s="177"/>
      <c r="G7" s="178" t="s">
        <v>301</v>
      </c>
    </row>
    <row r="8" spans="1:8" ht="28.8">
      <c r="A8" s="177"/>
      <c r="B8" s="39" t="s">
        <v>302</v>
      </c>
      <c r="C8" s="39" t="s">
        <v>303</v>
      </c>
      <c r="D8" s="39" t="s">
        <v>304</v>
      </c>
      <c r="E8" s="39" t="s">
        <v>193</v>
      </c>
      <c r="F8" s="39" t="s">
        <v>305</v>
      </c>
      <c r="G8" s="177"/>
    </row>
    <row r="9" spans="1:8">
      <c r="A9" s="116" t="s">
        <v>306</v>
      </c>
      <c r="B9" s="117">
        <f>B10+B18+B189+B28+B38+B48+B58+B62+B71+B75</f>
        <v>601122768.95000005</v>
      </c>
      <c r="C9" s="117">
        <f t="shared" ref="C9:G9" si="0">C10+C18+C189+C28+C38+C48+C58+C62+C71+C75</f>
        <v>321194558.98000002</v>
      </c>
      <c r="D9" s="117">
        <f t="shared" si="0"/>
        <v>922317327.92999983</v>
      </c>
      <c r="E9" s="117">
        <f t="shared" si="0"/>
        <v>727673022.88</v>
      </c>
      <c r="F9" s="117">
        <f t="shared" si="0"/>
        <v>666875942.35000002</v>
      </c>
      <c r="G9" s="117">
        <f t="shared" si="0"/>
        <v>194644305.04999998</v>
      </c>
    </row>
    <row r="10" spans="1:8">
      <c r="A10" s="118" t="s">
        <v>307</v>
      </c>
      <c r="B10" s="119">
        <f>SUM(B11:B17)</f>
        <v>330880738.55000001</v>
      </c>
      <c r="C10" s="119">
        <f t="shared" ref="C10:G10" si="1">SUM(C11:C17)</f>
        <v>35269798.400000006</v>
      </c>
      <c r="D10" s="119">
        <f t="shared" si="1"/>
        <v>366150536.94999999</v>
      </c>
      <c r="E10" s="119">
        <f t="shared" si="1"/>
        <v>345085335.41000003</v>
      </c>
      <c r="F10" s="119">
        <f t="shared" si="1"/>
        <v>337078371.45999998</v>
      </c>
      <c r="G10" s="119">
        <f t="shared" si="1"/>
        <v>21065201.539999995</v>
      </c>
    </row>
    <row r="11" spans="1:8">
      <c r="A11" s="120" t="s">
        <v>308</v>
      </c>
      <c r="B11" s="121">
        <v>98017921</v>
      </c>
      <c r="C11" s="121">
        <v>-20372.59</v>
      </c>
      <c r="D11" s="119">
        <f>B11+C11</f>
        <v>97997548.409999996</v>
      </c>
      <c r="E11" s="121">
        <v>94334736.409999996</v>
      </c>
      <c r="F11" s="121">
        <v>94334736.409999996</v>
      </c>
      <c r="G11" s="119">
        <f>D11-E11</f>
        <v>3662812</v>
      </c>
      <c r="H11" s="122" t="s">
        <v>309</v>
      </c>
    </row>
    <row r="12" spans="1:8">
      <c r="A12" s="120" t="s">
        <v>310</v>
      </c>
      <c r="B12" s="121">
        <v>25730082.460000001</v>
      </c>
      <c r="C12" s="121">
        <v>31037758.530000001</v>
      </c>
      <c r="D12" s="119">
        <f t="shared" ref="D12:D17" si="2">B12+C12</f>
        <v>56767840.990000002</v>
      </c>
      <c r="E12" s="121">
        <v>48725558.640000001</v>
      </c>
      <c r="F12" s="121">
        <v>47786989.609999999</v>
      </c>
      <c r="G12" s="119">
        <f t="shared" ref="G12:G17" si="3">D12-E12</f>
        <v>8042282.3500000015</v>
      </c>
      <c r="H12" s="122" t="s">
        <v>311</v>
      </c>
    </row>
    <row r="13" spans="1:8">
      <c r="A13" s="120" t="s">
        <v>312</v>
      </c>
      <c r="B13" s="121">
        <v>30649602</v>
      </c>
      <c r="C13" s="121">
        <v>2808806.61</v>
      </c>
      <c r="D13" s="119">
        <f t="shared" si="2"/>
        <v>33458408.609999999</v>
      </c>
      <c r="E13" s="121">
        <v>33023202.370000001</v>
      </c>
      <c r="F13" s="121">
        <v>31715348.690000001</v>
      </c>
      <c r="G13" s="119">
        <f t="shared" si="3"/>
        <v>435206.23999999836</v>
      </c>
      <c r="H13" s="122" t="s">
        <v>313</v>
      </c>
    </row>
    <row r="14" spans="1:8">
      <c r="A14" s="120" t="s">
        <v>314</v>
      </c>
      <c r="B14" s="121">
        <v>68124326</v>
      </c>
      <c r="C14" s="121">
        <v>-5679279.2800000003</v>
      </c>
      <c r="D14" s="119">
        <f t="shared" si="2"/>
        <v>62445046.719999999</v>
      </c>
      <c r="E14" s="121">
        <v>57598286.729999997</v>
      </c>
      <c r="F14" s="121">
        <v>53465633.25</v>
      </c>
      <c r="G14" s="119">
        <f t="shared" si="3"/>
        <v>4846759.9900000021</v>
      </c>
      <c r="H14" s="122" t="s">
        <v>315</v>
      </c>
    </row>
    <row r="15" spans="1:8">
      <c r="A15" s="120" t="s">
        <v>316</v>
      </c>
      <c r="B15" s="121">
        <v>108358807.09</v>
      </c>
      <c r="C15" s="121">
        <v>7122885.1299999999</v>
      </c>
      <c r="D15" s="119">
        <f t="shared" si="2"/>
        <v>115481692.22</v>
      </c>
      <c r="E15" s="121">
        <v>111403551.26000001</v>
      </c>
      <c r="F15" s="121">
        <v>109775663.5</v>
      </c>
      <c r="G15" s="119">
        <f t="shared" si="3"/>
        <v>4078140.9599999934</v>
      </c>
      <c r="H15" s="122" t="s">
        <v>317</v>
      </c>
    </row>
    <row r="16" spans="1:8">
      <c r="A16" s="120" t="s">
        <v>318</v>
      </c>
      <c r="B16" s="119">
        <v>0</v>
      </c>
      <c r="C16" s="119">
        <v>0</v>
      </c>
      <c r="D16" s="119">
        <f t="shared" si="2"/>
        <v>0</v>
      </c>
      <c r="E16" s="119">
        <v>0</v>
      </c>
      <c r="F16" s="119">
        <v>0</v>
      </c>
      <c r="G16" s="119">
        <f t="shared" si="3"/>
        <v>0</v>
      </c>
      <c r="H16" s="122" t="s">
        <v>319</v>
      </c>
    </row>
    <row r="17" spans="1:8">
      <c r="A17" s="120" t="s">
        <v>320</v>
      </c>
      <c r="B17" s="119">
        <v>0</v>
      </c>
      <c r="C17" s="119">
        <v>0</v>
      </c>
      <c r="D17" s="119">
        <f t="shared" si="2"/>
        <v>0</v>
      </c>
      <c r="E17" s="119">
        <v>0</v>
      </c>
      <c r="F17" s="119">
        <v>0</v>
      </c>
      <c r="G17" s="119">
        <f t="shared" si="3"/>
        <v>0</v>
      </c>
      <c r="H17" s="122" t="s">
        <v>321</v>
      </c>
    </row>
    <row r="18" spans="1:8">
      <c r="A18" s="118" t="s">
        <v>322</v>
      </c>
      <c r="B18" s="119">
        <f>SUM(B19:B27)</f>
        <v>65054949.519999996</v>
      </c>
      <c r="C18" s="119">
        <f t="shared" ref="C18:G18" si="4">SUM(C19:C27)</f>
        <v>10515553.790000001</v>
      </c>
      <c r="D18" s="119">
        <f t="shared" si="4"/>
        <v>75570503.310000002</v>
      </c>
      <c r="E18" s="119">
        <f t="shared" si="4"/>
        <v>66761857.989999995</v>
      </c>
      <c r="F18" s="119">
        <f t="shared" si="4"/>
        <v>54347955.950000003</v>
      </c>
      <c r="G18" s="119">
        <f t="shared" si="4"/>
        <v>8808645.3200000022</v>
      </c>
    </row>
    <row r="19" spans="1:8">
      <c r="A19" s="120" t="s">
        <v>323</v>
      </c>
      <c r="B19" s="121">
        <v>6462243</v>
      </c>
      <c r="C19" s="121">
        <v>1368367.62</v>
      </c>
      <c r="D19" s="119">
        <f t="shared" ref="D19:D27" si="5">B19+C19</f>
        <v>7830610.6200000001</v>
      </c>
      <c r="E19" s="121">
        <v>7388554.3399999999</v>
      </c>
      <c r="F19" s="121">
        <v>7214053.96</v>
      </c>
      <c r="G19" s="119">
        <f t="shared" ref="G19:G27" si="6">D19-E19</f>
        <v>442056.28000000026</v>
      </c>
      <c r="H19" s="122" t="s">
        <v>324</v>
      </c>
    </row>
    <row r="20" spans="1:8">
      <c r="A20" s="120" t="s">
        <v>325</v>
      </c>
      <c r="B20" s="121">
        <v>6079735</v>
      </c>
      <c r="C20" s="121">
        <v>309768.01</v>
      </c>
      <c r="D20" s="119">
        <f t="shared" si="5"/>
        <v>6389503.0099999998</v>
      </c>
      <c r="E20" s="121">
        <v>5473051.5999999996</v>
      </c>
      <c r="F20" s="121">
        <v>5464373.5999999996</v>
      </c>
      <c r="G20" s="119">
        <f t="shared" si="6"/>
        <v>916451.41000000015</v>
      </c>
      <c r="H20" s="122" t="s">
        <v>326</v>
      </c>
    </row>
    <row r="21" spans="1:8">
      <c r="A21" s="120" t="s">
        <v>327</v>
      </c>
      <c r="B21" s="119">
        <v>0</v>
      </c>
      <c r="C21" s="119">
        <v>0</v>
      </c>
      <c r="D21" s="119">
        <f t="shared" si="5"/>
        <v>0</v>
      </c>
      <c r="E21" s="119">
        <v>0</v>
      </c>
      <c r="F21" s="119">
        <v>0</v>
      </c>
      <c r="G21" s="119">
        <f t="shared" si="6"/>
        <v>0</v>
      </c>
      <c r="H21" s="122" t="s">
        <v>328</v>
      </c>
    </row>
    <row r="22" spans="1:8">
      <c r="A22" s="120" t="s">
        <v>329</v>
      </c>
      <c r="B22" s="121">
        <v>21823910</v>
      </c>
      <c r="C22" s="121">
        <v>4344357.43</v>
      </c>
      <c r="D22" s="119">
        <f t="shared" si="5"/>
        <v>26168267.43</v>
      </c>
      <c r="E22" s="121">
        <v>23484154</v>
      </c>
      <c r="F22" s="121">
        <v>12361264.869999999</v>
      </c>
      <c r="G22" s="119">
        <f t="shared" si="6"/>
        <v>2684113.4299999997</v>
      </c>
      <c r="H22" s="122" t="s">
        <v>330</v>
      </c>
    </row>
    <row r="23" spans="1:8">
      <c r="A23" s="120" t="s">
        <v>331</v>
      </c>
      <c r="B23" s="121">
        <v>915411</v>
      </c>
      <c r="C23" s="121">
        <v>30044.42</v>
      </c>
      <c r="D23" s="119">
        <f t="shared" si="5"/>
        <v>945455.42</v>
      </c>
      <c r="E23" s="121">
        <v>774515.35</v>
      </c>
      <c r="F23" s="121">
        <v>661817.87</v>
      </c>
      <c r="G23" s="119">
        <f t="shared" si="6"/>
        <v>170940.07000000007</v>
      </c>
      <c r="H23" s="122" t="s">
        <v>332</v>
      </c>
    </row>
    <row r="24" spans="1:8">
      <c r="A24" s="120" t="s">
        <v>333</v>
      </c>
      <c r="B24" s="121">
        <v>21880432.52</v>
      </c>
      <c r="C24" s="121">
        <v>3946509.09</v>
      </c>
      <c r="D24" s="119">
        <f t="shared" si="5"/>
        <v>25826941.609999999</v>
      </c>
      <c r="E24" s="121">
        <v>22276336.399999999</v>
      </c>
      <c r="F24" s="121">
        <v>21473809.98</v>
      </c>
      <c r="G24" s="119">
        <f t="shared" si="6"/>
        <v>3550605.2100000009</v>
      </c>
      <c r="H24" s="122" t="s">
        <v>334</v>
      </c>
    </row>
    <row r="25" spans="1:8">
      <c r="A25" s="120" t="s">
        <v>335</v>
      </c>
      <c r="B25" s="121">
        <v>6489545</v>
      </c>
      <c r="C25" s="121">
        <v>610611.31999999995</v>
      </c>
      <c r="D25" s="119">
        <f t="shared" si="5"/>
        <v>7100156.3200000003</v>
      </c>
      <c r="E25" s="121">
        <v>6391060.5</v>
      </c>
      <c r="F25" s="121">
        <v>6229596.0700000003</v>
      </c>
      <c r="G25" s="119">
        <f t="shared" si="6"/>
        <v>709095.8200000003</v>
      </c>
      <c r="H25" s="122" t="s">
        <v>336</v>
      </c>
    </row>
    <row r="26" spans="1:8">
      <c r="A26" s="120" t="s">
        <v>337</v>
      </c>
      <c r="B26" s="121">
        <v>20000</v>
      </c>
      <c r="C26" s="121">
        <v>0</v>
      </c>
      <c r="D26" s="119">
        <f t="shared" si="5"/>
        <v>20000</v>
      </c>
      <c r="E26" s="121">
        <v>19989.759999999998</v>
      </c>
      <c r="F26" s="121">
        <v>19989.759999999998</v>
      </c>
      <c r="G26" s="119">
        <f t="shared" si="6"/>
        <v>10.240000000001601</v>
      </c>
      <c r="H26" s="122" t="s">
        <v>338</v>
      </c>
    </row>
    <row r="27" spans="1:8">
      <c r="A27" s="120" t="s">
        <v>339</v>
      </c>
      <c r="B27" s="121">
        <v>1383673</v>
      </c>
      <c r="C27" s="121">
        <v>-94104.1</v>
      </c>
      <c r="D27" s="119">
        <f t="shared" si="5"/>
        <v>1289568.8999999999</v>
      </c>
      <c r="E27" s="121">
        <v>954196.04</v>
      </c>
      <c r="F27" s="121">
        <v>923049.84</v>
      </c>
      <c r="G27" s="119">
        <f t="shared" si="6"/>
        <v>335372.85999999987</v>
      </c>
      <c r="H27" s="122" t="s">
        <v>340</v>
      </c>
    </row>
    <row r="28" spans="1:8">
      <c r="A28" s="118" t="s">
        <v>341</v>
      </c>
      <c r="B28" s="119">
        <f>SUM(B29:B37)</f>
        <v>117208445</v>
      </c>
      <c r="C28" s="119">
        <f t="shared" ref="C28:G28" si="7">SUM(C29:C37)</f>
        <v>27867366.760000002</v>
      </c>
      <c r="D28" s="119">
        <f t="shared" si="7"/>
        <v>145075811.75999999</v>
      </c>
      <c r="E28" s="119">
        <f t="shared" si="7"/>
        <v>121581151.98999999</v>
      </c>
      <c r="F28" s="119">
        <f t="shared" si="7"/>
        <v>104744725.30999999</v>
      </c>
      <c r="G28" s="119">
        <f t="shared" si="7"/>
        <v>23494659.77</v>
      </c>
    </row>
    <row r="29" spans="1:8">
      <c r="A29" s="120" t="s">
        <v>342</v>
      </c>
      <c r="B29" s="121">
        <v>18177858</v>
      </c>
      <c r="C29" s="121">
        <v>711195</v>
      </c>
      <c r="D29" s="119">
        <f t="shared" ref="D29:D82" si="8">B29+C29</f>
        <v>18889053</v>
      </c>
      <c r="E29" s="121">
        <v>8539822.5399999991</v>
      </c>
      <c r="F29" s="121">
        <v>5721642.75</v>
      </c>
      <c r="G29" s="119">
        <f t="shared" ref="G29:G37" si="9">D29-E29</f>
        <v>10349230.460000001</v>
      </c>
      <c r="H29" s="122" t="s">
        <v>343</v>
      </c>
    </row>
    <row r="30" spans="1:8">
      <c r="A30" s="120" t="s">
        <v>344</v>
      </c>
      <c r="B30" s="121">
        <v>9097263</v>
      </c>
      <c r="C30" s="121">
        <v>2693033.97</v>
      </c>
      <c r="D30" s="119">
        <f t="shared" si="8"/>
        <v>11790296.970000001</v>
      </c>
      <c r="E30" s="121">
        <v>11575992.66</v>
      </c>
      <c r="F30" s="121">
        <v>10564708.66</v>
      </c>
      <c r="G30" s="119">
        <f t="shared" si="9"/>
        <v>214304.31000000052</v>
      </c>
      <c r="H30" s="122" t="s">
        <v>345</v>
      </c>
    </row>
    <row r="31" spans="1:8">
      <c r="A31" s="120" t="s">
        <v>346</v>
      </c>
      <c r="B31" s="121">
        <v>18931792</v>
      </c>
      <c r="C31" s="121">
        <v>10553829.199999999</v>
      </c>
      <c r="D31" s="119">
        <f t="shared" si="8"/>
        <v>29485621.199999999</v>
      </c>
      <c r="E31" s="121">
        <v>23212093.77</v>
      </c>
      <c r="F31" s="121">
        <v>18783672.670000002</v>
      </c>
      <c r="G31" s="119">
        <f t="shared" si="9"/>
        <v>6273527.4299999997</v>
      </c>
      <c r="H31" s="122" t="s">
        <v>347</v>
      </c>
    </row>
    <row r="32" spans="1:8">
      <c r="A32" s="120" t="s">
        <v>348</v>
      </c>
      <c r="B32" s="121">
        <v>7869704</v>
      </c>
      <c r="C32" s="121">
        <v>95000</v>
      </c>
      <c r="D32" s="119">
        <f t="shared" si="8"/>
        <v>7964704</v>
      </c>
      <c r="E32" s="121">
        <v>7059938.5</v>
      </c>
      <c r="F32" s="121">
        <v>6966806.5</v>
      </c>
      <c r="G32" s="119">
        <f t="shared" si="9"/>
        <v>904765.5</v>
      </c>
      <c r="H32" s="122" t="s">
        <v>349</v>
      </c>
    </row>
    <row r="33" spans="1:8">
      <c r="A33" s="120" t="s">
        <v>350</v>
      </c>
      <c r="B33" s="121">
        <v>32031742</v>
      </c>
      <c r="C33" s="121">
        <v>8418986.2100000009</v>
      </c>
      <c r="D33" s="119">
        <f t="shared" si="8"/>
        <v>40450728.210000001</v>
      </c>
      <c r="E33" s="121">
        <v>39490498.490000002</v>
      </c>
      <c r="F33" s="121">
        <v>36794625.590000004</v>
      </c>
      <c r="G33" s="119">
        <f t="shared" si="9"/>
        <v>960229.71999999881</v>
      </c>
      <c r="H33" s="122" t="s">
        <v>351</v>
      </c>
    </row>
    <row r="34" spans="1:8">
      <c r="A34" s="120" t="s">
        <v>352</v>
      </c>
      <c r="B34" s="121">
        <v>10730762</v>
      </c>
      <c r="C34" s="121">
        <v>2230162</v>
      </c>
      <c r="D34" s="119">
        <f t="shared" si="8"/>
        <v>12960924</v>
      </c>
      <c r="E34" s="121">
        <v>11040948.57</v>
      </c>
      <c r="F34" s="121">
        <v>7460908.71</v>
      </c>
      <c r="G34" s="119">
        <f t="shared" si="9"/>
        <v>1919975.4299999997</v>
      </c>
      <c r="H34" s="122" t="s">
        <v>353</v>
      </c>
    </row>
    <row r="35" spans="1:8">
      <c r="A35" s="120" t="s">
        <v>354</v>
      </c>
      <c r="B35" s="121">
        <v>1859449</v>
      </c>
      <c r="C35" s="121">
        <v>-183695.14</v>
      </c>
      <c r="D35" s="119">
        <f t="shared" si="8"/>
        <v>1675753.8599999999</v>
      </c>
      <c r="E35" s="121">
        <v>711379.57</v>
      </c>
      <c r="F35" s="121">
        <v>711379.57</v>
      </c>
      <c r="G35" s="119">
        <f t="shared" si="9"/>
        <v>964374.28999999992</v>
      </c>
      <c r="H35" s="122" t="s">
        <v>355</v>
      </c>
    </row>
    <row r="36" spans="1:8">
      <c r="A36" s="120" t="s">
        <v>356</v>
      </c>
      <c r="B36" s="121">
        <v>8465970</v>
      </c>
      <c r="C36" s="121">
        <v>3438557.52</v>
      </c>
      <c r="D36" s="119">
        <f t="shared" si="8"/>
        <v>11904527.52</v>
      </c>
      <c r="E36" s="121">
        <v>11686176.68</v>
      </c>
      <c r="F36" s="121">
        <v>11038132.689999999</v>
      </c>
      <c r="G36" s="119">
        <f t="shared" si="9"/>
        <v>218350.83999999985</v>
      </c>
      <c r="H36" s="122" t="s">
        <v>357</v>
      </c>
    </row>
    <row r="37" spans="1:8">
      <c r="A37" s="120" t="s">
        <v>358</v>
      </c>
      <c r="B37" s="121">
        <v>10043905</v>
      </c>
      <c r="C37" s="121">
        <v>-89702</v>
      </c>
      <c r="D37" s="119">
        <f t="shared" si="8"/>
        <v>9954203</v>
      </c>
      <c r="E37" s="121">
        <v>8264301.21</v>
      </c>
      <c r="F37" s="121">
        <v>6702848.1699999999</v>
      </c>
      <c r="G37" s="119">
        <f t="shared" si="9"/>
        <v>1689901.79</v>
      </c>
      <c r="H37" s="122" t="s">
        <v>359</v>
      </c>
    </row>
    <row r="38" spans="1:8">
      <c r="A38" s="118" t="s">
        <v>360</v>
      </c>
      <c r="B38" s="119">
        <f>SUM(B39:B47)</f>
        <v>62574505.880000003</v>
      </c>
      <c r="C38" s="119">
        <f t="shared" ref="C38:G38" si="10">SUM(C39:C47)</f>
        <v>13603124.440000001</v>
      </c>
      <c r="D38" s="119">
        <f t="shared" si="10"/>
        <v>76177630.319999993</v>
      </c>
      <c r="E38" s="119">
        <f t="shared" si="10"/>
        <v>73310622.409999996</v>
      </c>
      <c r="F38" s="119">
        <f t="shared" si="10"/>
        <v>55492612.299999997</v>
      </c>
      <c r="G38" s="119">
        <f t="shared" si="10"/>
        <v>2867007.9100000039</v>
      </c>
    </row>
    <row r="39" spans="1:8">
      <c r="A39" s="120" t="s">
        <v>361</v>
      </c>
      <c r="B39" s="121">
        <v>36209827.880000003</v>
      </c>
      <c r="C39" s="121">
        <v>5236406.32</v>
      </c>
      <c r="D39" s="119">
        <f t="shared" si="8"/>
        <v>41446234.200000003</v>
      </c>
      <c r="E39" s="121">
        <v>41444268.009999998</v>
      </c>
      <c r="F39" s="121">
        <v>41444268.009999998</v>
      </c>
      <c r="G39" s="119">
        <f t="shared" ref="G39:G47" si="11">D39-E39</f>
        <v>1966.1900000050664</v>
      </c>
      <c r="H39" s="122" t="s">
        <v>362</v>
      </c>
    </row>
    <row r="40" spans="1:8">
      <c r="A40" s="120" t="s">
        <v>363</v>
      </c>
      <c r="B40" s="119">
        <v>0</v>
      </c>
      <c r="C40" s="119">
        <v>0</v>
      </c>
      <c r="D40" s="119">
        <f t="shared" si="8"/>
        <v>0</v>
      </c>
      <c r="E40" s="119">
        <v>0</v>
      </c>
      <c r="F40" s="119">
        <v>0</v>
      </c>
      <c r="G40" s="119">
        <f t="shared" si="11"/>
        <v>0</v>
      </c>
      <c r="H40" s="122" t="s">
        <v>364</v>
      </c>
    </row>
    <row r="41" spans="1:8">
      <c r="A41" s="120" t="s">
        <v>365</v>
      </c>
      <c r="B41" s="121">
        <v>540000</v>
      </c>
      <c r="C41" s="121">
        <v>240000</v>
      </c>
      <c r="D41" s="119">
        <f t="shared" si="8"/>
        <v>780000</v>
      </c>
      <c r="E41" s="121">
        <v>780000</v>
      </c>
      <c r="F41" s="121">
        <v>780000</v>
      </c>
      <c r="G41" s="119">
        <f t="shared" si="11"/>
        <v>0</v>
      </c>
      <c r="H41" s="122" t="s">
        <v>366</v>
      </c>
    </row>
    <row r="42" spans="1:8">
      <c r="A42" s="120" t="s">
        <v>367</v>
      </c>
      <c r="B42" s="121">
        <v>25824678</v>
      </c>
      <c r="C42" s="121">
        <v>8126718.1200000001</v>
      </c>
      <c r="D42" s="119">
        <f t="shared" si="8"/>
        <v>33951396.119999997</v>
      </c>
      <c r="E42" s="121">
        <v>31086354.399999999</v>
      </c>
      <c r="F42" s="121">
        <v>13268344.289999999</v>
      </c>
      <c r="G42" s="119">
        <f t="shared" si="11"/>
        <v>2865041.7199999988</v>
      </c>
      <c r="H42" s="122" t="s">
        <v>368</v>
      </c>
    </row>
    <row r="43" spans="1:8">
      <c r="A43" s="120" t="s">
        <v>369</v>
      </c>
      <c r="B43" s="119">
        <v>0</v>
      </c>
      <c r="C43" s="119">
        <v>0</v>
      </c>
      <c r="D43" s="119">
        <f t="shared" si="8"/>
        <v>0</v>
      </c>
      <c r="E43" s="119">
        <v>0</v>
      </c>
      <c r="F43" s="119">
        <v>0</v>
      </c>
      <c r="G43" s="119">
        <f t="shared" si="11"/>
        <v>0</v>
      </c>
      <c r="H43" s="122" t="s">
        <v>370</v>
      </c>
    </row>
    <row r="44" spans="1:8">
      <c r="A44" s="120" t="s">
        <v>371</v>
      </c>
      <c r="B44" s="119">
        <v>0</v>
      </c>
      <c r="C44" s="119">
        <v>0</v>
      </c>
      <c r="D44" s="119">
        <f t="shared" si="8"/>
        <v>0</v>
      </c>
      <c r="E44" s="119">
        <v>0</v>
      </c>
      <c r="F44" s="119">
        <v>0</v>
      </c>
      <c r="G44" s="119">
        <f t="shared" si="11"/>
        <v>0</v>
      </c>
      <c r="H44" s="122" t="s">
        <v>372</v>
      </c>
    </row>
    <row r="45" spans="1:8">
      <c r="A45" s="120" t="s">
        <v>373</v>
      </c>
      <c r="B45" s="119">
        <v>0</v>
      </c>
      <c r="C45" s="119">
        <v>0</v>
      </c>
      <c r="D45" s="119">
        <f t="shared" si="8"/>
        <v>0</v>
      </c>
      <c r="E45" s="119">
        <v>0</v>
      </c>
      <c r="F45" s="119">
        <v>0</v>
      </c>
      <c r="G45" s="119">
        <f t="shared" si="11"/>
        <v>0</v>
      </c>
      <c r="H45" s="123"/>
    </row>
    <row r="46" spans="1:8">
      <c r="A46" s="120" t="s">
        <v>374</v>
      </c>
      <c r="B46" s="119">
        <v>0</v>
      </c>
      <c r="C46" s="119">
        <v>0</v>
      </c>
      <c r="D46" s="119">
        <f t="shared" si="8"/>
        <v>0</v>
      </c>
      <c r="E46" s="119">
        <v>0</v>
      </c>
      <c r="F46" s="119">
        <v>0</v>
      </c>
      <c r="G46" s="119">
        <f t="shared" si="11"/>
        <v>0</v>
      </c>
      <c r="H46" s="123"/>
    </row>
    <row r="47" spans="1:8">
      <c r="A47" s="120" t="s">
        <v>375</v>
      </c>
      <c r="B47" s="119">
        <v>0</v>
      </c>
      <c r="C47" s="119">
        <v>0</v>
      </c>
      <c r="D47" s="119">
        <f t="shared" si="8"/>
        <v>0</v>
      </c>
      <c r="E47" s="119">
        <v>0</v>
      </c>
      <c r="F47" s="119">
        <v>0</v>
      </c>
      <c r="G47" s="119">
        <f t="shared" si="11"/>
        <v>0</v>
      </c>
      <c r="H47" s="122" t="s">
        <v>376</v>
      </c>
    </row>
    <row r="48" spans="1:8">
      <c r="A48" s="118" t="s">
        <v>377</v>
      </c>
      <c r="B48" s="119">
        <f>SUM(B49:B57)</f>
        <v>554130</v>
      </c>
      <c r="C48" s="119">
        <f t="shared" ref="C48:G48" si="12">SUM(C49:C57)</f>
        <v>44112845.869999997</v>
      </c>
      <c r="D48" s="119">
        <f t="shared" si="12"/>
        <v>44666975.869999997</v>
      </c>
      <c r="E48" s="119">
        <f t="shared" si="12"/>
        <v>28958052.050000001</v>
      </c>
      <c r="F48" s="119">
        <f t="shared" si="12"/>
        <v>28563658.52</v>
      </c>
      <c r="G48" s="119">
        <f t="shared" si="12"/>
        <v>15708923.82</v>
      </c>
    </row>
    <row r="49" spans="1:8">
      <c r="A49" s="120" t="s">
        <v>378</v>
      </c>
      <c r="B49" s="121">
        <v>420000</v>
      </c>
      <c r="C49" s="121">
        <v>906728.93</v>
      </c>
      <c r="D49" s="119">
        <f t="shared" si="8"/>
        <v>1326728.9300000002</v>
      </c>
      <c r="E49" s="121">
        <v>1245321.92</v>
      </c>
      <c r="F49" s="121">
        <v>888925.99</v>
      </c>
      <c r="G49" s="119">
        <f t="shared" ref="G49:G57" si="13">D49-E49</f>
        <v>81407.010000000242</v>
      </c>
      <c r="H49" s="122" t="s">
        <v>379</v>
      </c>
    </row>
    <row r="50" spans="1:8">
      <c r="A50" s="120" t="s">
        <v>380</v>
      </c>
      <c r="B50" s="121">
        <v>134130</v>
      </c>
      <c r="C50" s="121">
        <v>-2917.2</v>
      </c>
      <c r="D50" s="119">
        <f t="shared" si="8"/>
        <v>131212.79999999999</v>
      </c>
      <c r="E50" s="121">
        <v>131212.79999999999</v>
      </c>
      <c r="F50" s="121">
        <v>131212.79999999999</v>
      </c>
      <c r="G50" s="119">
        <f t="shared" si="13"/>
        <v>0</v>
      </c>
      <c r="H50" s="122" t="s">
        <v>381</v>
      </c>
    </row>
    <row r="51" spans="1:8">
      <c r="A51" s="120" t="s">
        <v>382</v>
      </c>
      <c r="B51" s="121">
        <v>0</v>
      </c>
      <c r="C51" s="121">
        <v>40000</v>
      </c>
      <c r="D51" s="119">
        <f t="shared" si="8"/>
        <v>40000</v>
      </c>
      <c r="E51" s="121">
        <v>40000</v>
      </c>
      <c r="F51" s="121">
        <v>40000</v>
      </c>
      <c r="G51" s="119">
        <f t="shared" si="13"/>
        <v>0</v>
      </c>
      <c r="H51" s="122" t="s">
        <v>383</v>
      </c>
    </row>
    <row r="52" spans="1:8">
      <c r="A52" s="120" t="s">
        <v>384</v>
      </c>
      <c r="B52" s="121">
        <v>0</v>
      </c>
      <c r="C52" s="121">
        <v>42778570</v>
      </c>
      <c r="D52" s="119">
        <f t="shared" si="8"/>
        <v>42778570</v>
      </c>
      <c r="E52" s="121">
        <v>27307990.98</v>
      </c>
      <c r="F52" s="121">
        <v>27307990.98</v>
      </c>
      <c r="G52" s="119">
        <f t="shared" si="13"/>
        <v>15470579.02</v>
      </c>
      <c r="H52" s="122" t="s">
        <v>385</v>
      </c>
    </row>
    <row r="53" spans="1:8">
      <c r="A53" s="120" t="s">
        <v>386</v>
      </c>
      <c r="B53" s="121">
        <v>0</v>
      </c>
      <c r="C53" s="121">
        <v>109784.14</v>
      </c>
      <c r="D53" s="119">
        <f t="shared" si="8"/>
        <v>109784.14</v>
      </c>
      <c r="E53" s="121">
        <v>0</v>
      </c>
      <c r="F53" s="121">
        <v>0</v>
      </c>
      <c r="G53" s="119">
        <f t="shared" si="13"/>
        <v>109784.14</v>
      </c>
      <c r="H53" s="122" t="s">
        <v>387</v>
      </c>
    </row>
    <row r="54" spans="1:8">
      <c r="A54" s="120" t="s">
        <v>388</v>
      </c>
      <c r="B54" s="121">
        <v>0</v>
      </c>
      <c r="C54" s="121">
        <v>254300</v>
      </c>
      <c r="D54" s="119">
        <f t="shared" si="8"/>
        <v>254300</v>
      </c>
      <c r="E54" s="121">
        <v>233526.35</v>
      </c>
      <c r="F54" s="121">
        <v>195528.75</v>
      </c>
      <c r="G54" s="119">
        <f t="shared" si="13"/>
        <v>20773.649999999994</v>
      </c>
      <c r="H54" s="122" t="s">
        <v>389</v>
      </c>
    </row>
    <row r="55" spans="1:8">
      <c r="A55" s="120" t="s">
        <v>390</v>
      </c>
      <c r="B55" s="119">
        <v>0</v>
      </c>
      <c r="C55" s="119">
        <v>0</v>
      </c>
      <c r="D55" s="119">
        <f t="shared" si="8"/>
        <v>0</v>
      </c>
      <c r="E55" s="119">
        <v>0</v>
      </c>
      <c r="F55" s="119">
        <v>0</v>
      </c>
      <c r="G55" s="119">
        <f t="shared" si="13"/>
        <v>0</v>
      </c>
      <c r="H55" s="122" t="s">
        <v>391</v>
      </c>
    </row>
    <row r="56" spans="1:8">
      <c r="A56" s="120" t="s">
        <v>392</v>
      </c>
      <c r="B56" s="119">
        <v>0</v>
      </c>
      <c r="C56" s="119">
        <v>0</v>
      </c>
      <c r="D56" s="119">
        <f t="shared" si="8"/>
        <v>0</v>
      </c>
      <c r="E56" s="119">
        <v>0</v>
      </c>
      <c r="F56" s="119">
        <v>0</v>
      </c>
      <c r="G56" s="119">
        <f t="shared" si="13"/>
        <v>0</v>
      </c>
      <c r="H56" s="122" t="s">
        <v>393</v>
      </c>
    </row>
    <row r="57" spans="1:8">
      <c r="A57" s="120" t="s">
        <v>394</v>
      </c>
      <c r="B57" s="121">
        <v>0</v>
      </c>
      <c r="C57" s="121">
        <v>26380</v>
      </c>
      <c r="D57" s="119">
        <f t="shared" si="8"/>
        <v>26380</v>
      </c>
      <c r="E57" s="121">
        <v>0</v>
      </c>
      <c r="F57" s="121">
        <v>0</v>
      </c>
      <c r="G57" s="119">
        <f t="shared" si="13"/>
        <v>26380</v>
      </c>
      <c r="H57" s="122" t="s">
        <v>395</v>
      </c>
    </row>
    <row r="58" spans="1:8">
      <c r="A58" s="118" t="s">
        <v>396</v>
      </c>
      <c r="B58" s="119">
        <f>SUM(B59:B61)</f>
        <v>10100000</v>
      </c>
      <c r="C58" s="119">
        <f t="shared" ref="C58:G58" si="14">SUM(C59:C61)</f>
        <v>192878869.17000002</v>
      </c>
      <c r="D58" s="119">
        <f t="shared" si="14"/>
        <v>202978869.17000002</v>
      </c>
      <c r="E58" s="119">
        <f t="shared" si="14"/>
        <v>86370072.900000006</v>
      </c>
      <c r="F58" s="119">
        <f t="shared" si="14"/>
        <v>81042688.680000007</v>
      </c>
      <c r="G58" s="119">
        <f t="shared" si="14"/>
        <v>116608796.27000001</v>
      </c>
    </row>
    <row r="59" spans="1:8">
      <c r="A59" s="120" t="s">
        <v>397</v>
      </c>
      <c r="B59" s="121">
        <v>1600000</v>
      </c>
      <c r="C59" s="121">
        <v>119530521.90000001</v>
      </c>
      <c r="D59" s="119">
        <f t="shared" si="8"/>
        <v>121130521.90000001</v>
      </c>
      <c r="E59" s="121">
        <v>31156357.82</v>
      </c>
      <c r="F59" s="121">
        <v>27629131.59</v>
      </c>
      <c r="G59" s="119">
        <f t="shared" ref="G59:G61" si="15">D59-E59</f>
        <v>89974164.080000013</v>
      </c>
      <c r="H59" s="122" t="s">
        <v>398</v>
      </c>
    </row>
    <row r="60" spans="1:8">
      <c r="A60" s="120" t="s">
        <v>399</v>
      </c>
      <c r="B60" s="121">
        <v>8500000</v>
      </c>
      <c r="C60" s="121">
        <v>73348347.269999996</v>
      </c>
      <c r="D60" s="119">
        <f t="shared" si="8"/>
        <v>81848347.269999996</v>
      </c>
      <c r="E60" s="121">
        <v>55213715.079999998</v>
      </c>
      <c r="F60" s="121">
        <v>53413557.090000004</v>
      </c>
      <c r="G60" s="119">
        <f t="shared" si="15"/>
        <v>26634632.189999998</v>
      </c>
      <c r="H60" s="122" t="s">
        <v>400</v>
      </c>
    </row>
    <row r="61" spans="1:8">
      <c r="A61" s="120" t="s">
        <v>401</v>
      </c>
      <c r="B61" s="119">
        <v>0</v>
      </c>
      <c r="C61" s="119">
        <v>0</v>
      </c>
      <c r="D61" s="119">
        <f t="shared" si="8"/>
        <v>0</v>
      </c>
      <c r="E61" s="119">
        <v>0</v>
      </c>
      <c r="F61" s="119">
        <v>0</v>
      </c>
      <c r="G61" s="119">
        <f t="shared" si="15"/>
        <v>0</v>
      </c>
      <c r="H61" s="122" t="s">
        <v>402</v>
      </c>
    </row>
    <row r="62" spans="1:8">
      <c r="A62" s="118" t="s">
        <v>403</v>
      </c>
      <c r="B62" s="119">
        <f>SUM(B63:B67,B69:B70)</f>
        <v>1600000</v>
      </c>
      <c r="C62" s="119">
        <f t="shared" ref="C62:G62" si="16">SUM(C63:C67,C69:C70)</f>
        <v>0</v>
      </c>
      <c r="D62" s="119">
        <f t="shared" si="16"/>
        <v>1600000</v>
      </c>
      <c r="E62" s="119">
        <f t="shared" si="16"/>
        <v>0</v>
      </c>
      <c r="F62" s="119">
        <f t="shared" si="16"/>
        <v>0</v>
      </c>
      <c r="G62" s="119">
        <f t="shared" si="16"/>
        <v>1600000</v>
      </c>
    </row>
    <row r="63" spans="1:8">
      <c r="A63" s="120" t="s">
        <v>404</v>
      </c>
      <c r="B63" s="119">
        <v>0</v>
      </c>
      <c r="C63" s="119">
        <v>0</v>
      </c>
      <c r="D63" s="119">
        <f t="shared" si="8"/>
        <v>0</v>
      </c>
      <c r="E63" s="119">
        <v>0</v>
      </c>
      <c r="F63" s="119">
        <v>0</v>
      </c>
      <c r="G63" s="119">
        <f t="shared" ref="G63:G70" si="17">D63-E63</f>
        <v>0</v>
      </c>
      <c r="H63" s="122" t="s">
        <v>405</v>
      </c>
    </row>
    <row r="64" spans="1:8">
      <c r="A64" s="120" t="s">
        <v>406</v>
      </c>
      <c r="B64" s="119">
        <v>0</v>
      </c>
      <c r="C64" s="119">
        <v>0</v>
      </c>
      <c r="D64" s="119">
        <f t="shared" si="8"/>
        <v>0</v>
      </c>
      <c r="E64" s="119">
        <v>0</v>
      </c>
      <c r="F64" s="119">
        <v>0</v>
      </c>
      <c r="G64" s="119">
        <f t="shared" si="17"/>
        <v>0</v>
      </c>
      <c r="H64" s="122" t="s">
        <v>407</v>
      </c>
    </row>
    <row r="65" spans="1:8">
      <c r="A65" s="120" t="s">
        <v>408</v>
      </c>
      <c r="B65" s="119">
        <v>0</v>
      </c>
      <c r="C65" s="119">
        <v>0</v>
      </c>
      <c r="D65" s="119">
        <f t="shared" si="8"/>
        <v>0</v>
      </c>
      <c r="E65" s="119">
        <v>0</v>
      </c>
      <c r="F65" s="119">
        <v>0</v>
      </c>
      <c r="G65" s="119">
        <f t="shared" si="17"/>
        <v>0</v>
      </c>
      <c r="H65" s="122" t="s">
        <v>409</v>
      </c>
    </row>
    <row r="66" spans="1:8">
      <c r="A66" s="120" t="s">
        <v>410</v>
      </c>
      <c r="B66" s="119">
        <v>0</v>
      </c>
      <c r="C66" s="119">
        <v>0</v>
      </c>
      <c r="D66" s="119">
        <f t="shared" si="8"/>
        <v>0</v>
      </c>
      <c r="E66" s="119">
        <v>0</v>
      </c>
      <c r="F66" s="119">
        <v>0</v>
      </c>
      <c r="G66" s="119">
        <f t="shared" si="17"/>
        <v>0</v>
      </c>
      <c r="H66" s="122" t="s">
        <v>411</v>
      </c>
    </row>
    <row r="67" spans="1:8">
      <c r="A67" s="120" t="s">
        <v>412</v>
      </c>
      <c r="B67" s="119">
        <v>0</v>
      </c>
      <c r="C67" s="119">
        <v>0</v>
      </c>
      <c r="D67" s="119">
        <f t="shared" si="8"/>
        <v>0</v>
      </c>
      <c r="E67" s="119">
        <v>0</v>
      </c>
      <c r="F67" s="119">
        <v>0</v>
      </c>
      <c r="G67" s="119">
        <f t="shared" si="17"/>
        <v>0</v>
      </c>
      <c r="H67" s="122" t="s">
        <v>413</v>
      </c>
    </row>
    <row r="68" spans="1:8">
      <c r="A68" s="120" t="s">
        <v>414</v>
      </c>
      <c r="B68" s="119">
        <v>0</v>
      </c>
      <c r="C68" s="119">
        <v>0</v>
      </c>
      <c r="D68" s="119">
        <f t="shared" si="8"/>
        <v>0</v>
      </c>
      <c r="E68" s="119">
        <v>0</v>
      </c>
      <c r="F68" s="119">
        <v>0</v>
      </c>
      <c r="G68" s="119">
        <f t="shared" si="17"/>
        <v>0</v>
      </c>
      <c r="H68" s="122"/>
    </row>
    <row r="69" spans="1:8">
      <c r="A69" s="120" t="s">
        <v>415</v>
      </c>
      <c r="B69" s="119">
        <v>0</v>
      </c>
      <c r="C69" s="119">
        <v>0</v>
      </c>
      <c r="D69" s="119">
        <f t="shared" si="8"/>
        <v>0</v>
      </c>
      <c r="E69" s="119">
        <v>0</v>
      </c>
      <c r="F69" s="119">
        <v>0</v>
      </c>
      <c r="G69" s="119">
        <f t="shared" si="17"/>
        <v>0</v>
      </c>
      <c r="H69" s="122" t="s">
        <v>416</v>
      </c>
    </row>
    <row r="70" spans="1:8">
      <c r="A70" s="120" t="s">
        <v>417</v>
      </c>
      <c r="B70" s="121">
        <v>1600000</v>
      </c>
      <c r="C70" s="121">
        <v>0</v>
      </c>
      <c r="D70" s="119">
        <f t="shared" si="8"/>
        <v>1600000</v>
      </c>
      <c r="E70" s="121">
        <v>0</v>
      </c>
      <c r="F70" s="121">
        <v>0</v>
      </c>
      <c r="G70" s="119">
        <f t="shared" si="17"/>
        <v>1600000</v>
      </c>
      <c r="H70" s="122" t="s">
        <v>418</v>
      </c>
    </row>
    <row r="71" spans="1:8">
      <c r="A71" s="118" t="s">
        <v>419</v>
      </c>
      <c r="B71" s="119">
        <f>SUM(B72:B74)</f>
        <v>13150000</v>
      </c>
      <c r="C71" s="119">
        <f t="shared" ref="C71:G71" si="18">SUM(C72:C74)</f>
        <v>-3052999.45</v>
      </c>
      <c r="D71" s="119">
        <f t="shared" si="18"/>
        <v>10097000.550000001</v>
      </c>
      <c r="E71" s="119">
        <f t="shared" si="18"/>
        <v>5605930.1299999999</v>
      </c>
      <c r="F71" s="119">
        <f t="shared" si="18"/>
        <v>5605930.1299999999</v>
      </c>
      <c r="G71" s="119">
        <f t="shared" si="18"/>
        <v>4491070.4200000009</v>
      </c>
    </row>
    <row r="72" spans="1:8">
      <c r="A72" s="120" t="s">
        <v>420</v>
      </c>
      <c r="B72" s="119">
        <v>0</v>
      </c>
      <c r="C72" s="119">
        <v>0</v>
      </c>
      <c r="D72" s="119">
        <f t="shared" si="8"/>
        <v>0</v>
      </c>
      <c r="E72" s="119">
        <v>0</v>
      </c>
      <c r="F72" s="119">
        <v>0</v>
      </c>
      <c r="G72" s="119">
        <f t="shared" ref="G72:G74" si="19">D72-E72</f>
        <v>0</v>
      </c>
      <c r="H72" s="122" t="s">
        <v>421</v>
      </c>
    </row>
    <row r="73" spans="1:8">
      <c r="A73" s="120" t="s">
        <v>422</v>
      </c>
      <c r="B73" s="119">
        <v>0</v>
      </c>
      <c r="C73" s="119">
        <v>0</v>
      </c>
      <c r="D73" s="119">
        <f t="shared" si="8"/>
        <v>0</v>
      </c>
      <c r="E73" s="119">
        <v>0</v>
      </c>
      <c r="F73" s="119">
        <v>0</v>
      </c>
      <c r="G73" s="119">
        <f t="shared" si="19"/>
        <v>0</v>
      </c>
      <c r="H73" s="122" t="s">
        <v>423</v>
      </c>
    </row>
    <row r="74" spans="1:8">
      <c r="A74" s="120" t="s">
        <v>424</v>
      </c>
      <c r="B74" s="121">
        <v>13150000</v>
      </c>
      <c r="C74" s="121">
        <v>-3052999.45</v>
      </c>
      <c r="D74" s="119">
        <f t="shared" si="8"/>
        <v>10097000.550000001</v>
      </c>
      <c r="E74" s="121">
        <v>5605930.1299999999</v>
      </c>
      <c r="F74" s="121">
        <v>5605930.1299999999</v>
      </c>
      <c r="G74" s="119">
        <f t="shared" si="19"/>
        <v>4491070.4200000009</v>
      </c>
      <c r="H74" s="122" t="s">
        <v>425</v>
      </c>
    </row>
    <row r="75" spans="1:8">
      <c r="A75" s="118" t="s">
        <v>426</v>
      </c>
      <c r="B75" s="119">
        <f>SUM(B76:B82)</f>
        <v>0</v>
      </c>
      <c r="C75" s="119">
        <f t="shared" ref="C75:G75" si="20">SUM(C76:C82)</f>
        <v>0</v>
      </c>
      <c r="D75" s="119">
        <f t="shared" si="20"/>
        <v>0</v>
      </c>
      <c r="E75" s="119">
        <f t="shared" si="20"/>
        <v>0</v>
      </c>
      <c r="F75" s="119">
        <f t="shared" si="20"/>
        <v>0</v>
      </c>
      <c r="G75" s="119">
        <f t="shared" si="20"/>
        <v>0</v>
      </c>
    </row>
    <row r="76" spans="1:8">
      <c r="A76" s="120" t="s">
        <v>427</v>
      </c>
      <c r="B76" s="119">
        <v>0</v>
      </c>
      <c r="C76" s="119">
        <v>0</v>
      </c>
      <c r="D76" s="119">
        <f t="shared" si="8"/>
        <v>0</v>
      </c>
      <c r="E76" s="119">
        <v>0</v>
      </c>
      <c r="F76" s="119">
        <v>0</v>
      </c>
      <c r="G76" s="119">
        <f t="shared" ref="G76:G82" si="21">D76-E76</f>
        <v>0</v>
      </c>
      <c r="H76" s="122" t="s">
        <v>428</v>
      </c>
    </row>
    <row r="77" spans="1:8">
      <c r="A77" s="120" t="s">
        <v>429</v>
      </c>
      <c r="B77" s="119">
        <v>0</v>
      </c>
      <c r="C77" s="119">
        <v>0</v>
      </c>
      <c r="D77" s="119">
        <f t="shared" si="8"/>
        <v>0</v>
      </c>
      <c r="E77" s="119">
        <v>0</v>
      </c>
      <c r="F77" s="119">
        <v>0</v>
      </c>
      <c r="G77" s="119">
        <f t="shared" si="21"/>
        <v>0</v>
      </c>
      <c r="H77" s="122" t="s">
        <v>430</v>
      </c>
    </row>
    <row r="78" spans="1:8">
      <c r="A78" s="120" t="s">
        <v>431</v>
      </c>
      <c r="B78" s="119">
        <v>0</v>
      </c>
      <c r="C78" s="119">
        <v>0</v>
      </c>
      <c r="D78" s="119">
        <f t="shared" si="8"/>
        <v>0</v>
      </c>
      <c r="E78" s="119">
        <v>0</v>
      </c>
      <c r="F78" s="119">
        <v>0</v>
      </c>
      <c r="G78" s="119">
        <f t="shared" si="21"/>
        <v>0</v>
      </c>
      <c r="H78" s="122" t="s">
        <v>432</v>
      </c>
    </row>
    <row r="79" spans="1:8">
      <c r="A79" s="120" t="s">
        <v>433</v>
      </c>
      <c r="B79" s="119">
        <v>0</v>
      </c>
      <c r="C79" s="119">
        <v>0</v>
      </c>
      <c r="D79" s="119">
        <f t="shared" si="8"/>
        <v>0</v>
      </c>
      <c r="E79" s="119">
        <v>0</v>
      </c>
      <c r="F79" s="119">
        <v>0</v>
      </c>
      <c r="G79" s="119">
        <f t="shared" si="21"/>
        <v>0</v>
      </c>
      <c r="H79" s="122" t="s">
        <v>434</v>
      </c>
    </row>
    <row r="80" spans="1:8">
      <c r="A80" s="120" t="s">
        <v>435</v>
      </c>
      <c r="B80" s="119">
        <v>0</v>
      </c>
      <c r="C80" s="119">
        <v>0</v>
      </c>
      <c r="D80" s="119">
        <f t="shared" si="8"/>
        <v>0</v>
      </c>
      <c r="E80" s="119">
        <v>0</v>
      </c>
      <c r="F80" s="119">
        <v>0</v>
      </c>
      <c r="G80" s="119">
        <f t="shared" si="21"/>
        <v>0</v>
      </c>
      <c r="H80" s="122" t="s">
        <v>436</v>
      </c>
    </row>
    <row r="81" spans="1:8">
      <c r="A81" s="120" t="s">
        <v>437</v>
      </c>
      <c r="B81" s="119">
        <v>0</v>
      </c>
      <c r="C81" s="119">
        <v>0</v>
      </c>
      <c r="D81" s="119">
        <f t="shared" si="8"/>
        <v>0</v>
      </c>
      <c r="E81" s="119">
        <v>0</v>
      </c>
      <c r="F81" s="119">
        <v>0</v>
      </c>
      <c r="G81" s="119">
        <f t="shared" si="21"/>
        <v>0</v>
      </c>
      <c r="H81" s="122" t="s">
        <v>438</v>
      </c>
    </row>
    <row r="82" spans="1:8">
      <c r="A82" s="120" t="s">
        <v>439</v>
      </c>
      <c r="B82" s="119">
        <v>0</v>
      </c>
      <c r="C82" s="119">
        <v>0</v>
      </c>
      <c r="D82" s="119">
        <f t="shared" si="8"/>
        <v>0</v>
      </c>
      <c r="E82" s="119">
        <v>0</v>
      </c>
      <c r="F82" s="119">
        <v>0</v>
      </c>
      <c r="G82" s="119">
        <f t="shared" si="21"/>
        <v>0</v>
      </c>
      <c r="H82" s="122" t="s">
        <v>440</v>
      </c>
    </row>
    <row r="83" spans="1:8">
      <c r="A83" s="124"/>
      <c r="B83" s="125"/>
      <c r="C83" s="125"/>
      <c r="D83" s="125"/>
      <c r="E83" s="125"/>
      <c r="F83" s="125"/>
      <c r="G83" s="125"/>
    </row>
    <row r="84" spans="1:8">
      <c r="A84" s="126" t="s">
        <v>441</v>
      </c>
      <c r="B84" s="117">
        <f>B85+B93+B103+B113+B123+B133+B137+B146+B150</f>
        <v>202946706.88</v>
      </c>
      <c r="C84" s="117">
        <f t="shared" ref="C84:G84" si="22">C85+C93+C103+C113+C123+C133+C137+C146+C150</f>
        <v>377537358.14999998</v>
      </c>
      <c r="D84" s="117">
        <f t="shared" si="22"/>
        <v>580484065.02999997</v>
      </c>
      <c r="E84" s="117">
        <f t="shared" si="22"/>
        <v>317740088.14999998</v>
      </c>
      <c r="F84" s="117">
        <f t="shared" si="22"/>
        <v>275199313.12</v>
      </c>
      <c r="G84" s="117">
        <f t="shared" si="22"/>
        <v>262743976.88</v>
      </c>
    </row>
    <row r="85" spans="1:8">
      <c r="A85" s="118" t="s">
        <v>307</v>
      </c>
      <c r="B85" s="119">
        <f>SUM(B86:B92)</f>
        <v>141439366</v>
      </c>
      <c r="C85" s="119">
        <f t="shared" ref="C85:G85" si="23">SUM(C86:C92)</f>
        <v>-7747909.5199999996</v>
      </c>
      <c r="D85" s="119">
        <f t="shared" si="23"/>
        <v>133691456.47999999</v>
      </c>
      <c r="E85" s="119">
        <f t="shared" si="23"/>
        <v>133680656.57999998</v>
      </c>
      <c r="F85" s="119">
        <f t="shared" si="23"/>
        <v>130837065.56999999</v>
      </c>
      <c r="G85" s="119">
        <f t="shared" si="23"/>
        <v>10799.89999999851</v>
      </c>
    </row>
    <row r="86" spans="1:8">
      <c r="A86" s="120" t="s">
        <v>308</v>
      </c>
      <c r="B86" s="121">
        <v>41763359</v>
      </c>
      <c r="C86" s="121">
        <v>-4386688.7699999996</v>
      </c>
      <c r="D86" s="119">
        <f t="shared" ref="D86:D92" si="24">B86+C86</f>
        <v>37376670.230000004</v>
      </c>
      <c r="E86" s="121">
        <v>37376670.229999997</v>
      </c>
      <c r="F86" s="121">
        <v>37376670.229999997</v>
      </c>
      <c r="G86" s="119">
        <f t="shared" ref="G86:G92" si="25">D86-E86</f>
        <v>0</v>
      </c>
      <c r="H86" s="122" t="s">
        <v>442</v>
      </c>
    </row>
    <row r="87" spans="1:8">
      <c r="A87" s="120" t="s">
        <v>310</v>
      </c>
      <c r="B87" s="121">
        <v>2453269</v>
      </c>
      <c r="C87" s="121">
        <v>2158359.15</v>
      </c>
      <c r="D87" s="119">
        <f t="shared" si="24"/>
        <v>4611628.1500000004</v>
      </c>
      <c r="E87" s="121">
        <v>4611628.1500000004</v>
      </c>
      <c r="F87" s="121">
        <v>4504174.55</v>
      </c>
      <c r="G87" s="119">
        <f t="shared" si="25"/>
        <v>0</v>
      </c>
      <c r="H87" s="122" t="s">
        <v>443</v>
      </c>
    </row>
    <row r="88" spans="1:8">
      <c r="A88" s="120" t="s">
        <v>312</v>
      </c>
      <c r="B88" s="121">
        <v>15578486</v>
      </c>
      <c r="C88" s="121">
        <v>6254556.2599999998</v>
      </c>
      <c r="D88" s="119">
        <f t="shared" si="24"/>
        <v>21833042.259999998</v>
      </c>
      <c r="E88" s="121">
        <v>21822242.359999999</v>
      </c>
      <c r="F88" s="121">
        <v>21159147.350000001</v>
      </c>
      <c r="G88" s="119">
        <f t="shared" si="25"/>
        <v>10799.89999999851</v>
      </c>
      <c r="H88" s="122" t="s">
        <v>444</v>
      </c>
    </row>
    <row r="89" spans="1:8">
      <c r="A89" s="120" t="s">
        <v>314</v>
      </c>
      <c r="B89" s="121">
        <v>30737502</v>
      </c>
      <c r="C89" s="121">
        <v>-7192761.8700000001</v>
      </c>
      <c r="D89" s="119">
        <f t="shared" si="24"/>
        <v>23544740.129999999</v>
      </c>
      <c r="E89" s="121">
        <v>23544740.129999999</v>
      </c>
      <c r="F89" s="121">
        <v>21610871.949999999</v>
      </c>
      <c r="G89" s="119">
        <f t="shared" si="25"/>
        <v>0</v>
      </c>
      <c r="H89" s="122" t="s">
        <v>445</v>
      </c>
    </row>
    <row r="90" spans="1:8">
      <c r="A90" s="120" t="s">
        <v>316</v>
      </c>
      <c r="B90" s="121">
        <v>50906750</v>
      </c>
      <c r="C90" s="121">
        <v>-4581374.29</v>
      </c>
      <c r="D90" s="119">
        <f t="shared" si="24"/>
        <v>46325375.710000001</v>
      </c>
      <c r="E90" s="121">
        <v>46325375.710000001</v>
      </c>
      <c r="F90" s="121">
        <v>46186201.490000002</v>
      </c>
      <c r="G90" s="119">
        <f t="shared" si="25"/>
        <v>0</v>
      </c>
      <c r="H90" s="122" t="s">
        <v>446</v>
      </c>
    </row>
    <row r="91" spans="1:8">
      <c r="A91" s="120" t="s">
        <v>318</v>
      </c>
      <c r="B91" s="119">
        <v>0</v>
      </c>
      <c r="C91" s="119">
        <v>0</v>
      </c>
      <c r="D91" s="119">
        <f t="shared" si="24"/>
        <v>0</v>
      </c>
      <c r="E91" s="119">
        <v>0</v>
      </c>
      <c r="F91" s="119">
        <v>0</v>
      </c>
      <c r="G91" s="119">
        <f t="shared" si="25"/>
        <v>0</v>
      </c>
      <c r="H91" s="122" t="s">
        <v>447</v>
      </c>
    </row>
    <row r="92" spans="1:8">
      <c r="A92" s="120" t="s">
        <v>320</v>
      </c>
      <c r="B92" s="119">
        <v>0</v>
      </c>
      <c r="C92" s="119">
        <v>0</v>
      </c>
      <c r="D92" s="119">
        <f t="shared" si="24"/>
        <v>0</v>
      </c>
      <c r="E92" s="119">
        <v>0</v>
      </c>
      <c r="F92" s="119">
        <v>0</v>
      </c>
      <c r="G92" s="119">
        <f t="shared" si="25"/>
        <v>0</v>
      </c>
      <c r="H92" s="122" t="s">
        <v>448</v>
      </c>
    </row>
    <row r="93" spans="1:8">
      <c r="A93" s="118" t="s">
        <v>322</v>
      </c>
      <c r="B93" s="119">
        <f>SUM(B94:B102)</f>
        <v>6473756.5999999996</v>
      </c>
      <c r="C93" s="119">
        <f t="shared" ref="C93:G93" si="26">SUM(C94:C102)</f>
        <v>14806953.34</v>
      </c>
      <c r="D93" s="119">
        <f t="shared" si="26"/>
        <v>21280709.940000001</v>
      </c>
      <c r="E93" s="119">
        <f t="shared" si="26"/>
        <v>21276378.449999999</v>
      </c>
      <c r="F93" s="119">
        <f t="shared" si="26"/>
        <v>19629863.129999999</v>
      </c>
      <c r="G93" s="119">
        <f t="shared" si="26"/>
        <v>4331.4900000026755</v>
      </c>
    </row>
    <row r="94" spans="1:8">
      <c r="A94" s="120" t="s">
        <v>323</v>
      </c>
      <c r="B94" s="121">
        <v>50000</v>
      </c>
      <c r="C94" s="121">
        <v>-594.99</v>
      </c>
      <c r="D94" s="119">
        <f t="shared" ref="D94:D102" si="27">B94+C94</f>
        <v>49405.01</v>
      </c>
      <c r="E94" s="121">
        <v>49405.01</v>
      </c>
      <c r="F94" s="121">
        <v>49405.01</v>
      </c>
      <c r="G94" s="119">
        <f t="shared" ref="G94:G102" si="28">D94-E94</f>
        <v>0</v>
      </c>
      <c r="H94" s="122" t="s">
        <v>449</v>
      </c>
    </row>
    <row r="95" spans="1:8">
      <c r="A95" s="120" t="s">
        <v>325</v>
      </c>
      <c r="B95" s="121">
        <v>297892</v>
      </c>
      <c r="C95" s="121">
        <v>3039544.57</v>
      </c>
      <c r="D95" s="119">
        <f t="shared" si="27"/>
        <v>3337436.57</v>
      </c>
      <c r="E95" s="121">
        <v>3334213.91</v>
      </c>
      <c r="F95" s="121">
        <v>3315970.72</v>
      </c>
      <c r="G95" s="119">
        <f t="shared" si="28"/>
        <v>3222.6599999996834</v>
      </c>
      <c r="H95" s="122" t="s">
        <v>450</v>
      </c>
    </row>
    <row r="96" spans="1:8">
      <c r="A96" s="120" t="s">
        <v>327</v>
      </c>
      <c r="B96" s="119">
        <v>0</v>
      </c>
      <c r="C96" s="119">
        <v>0</v>
      </c>
      <c r="D96" s="119">
        <f t="shared" si="27"/>
        <v>0</v>
      </c>
      <c r="E96" s="119">
        <v>0</v>
      </c>
      <c r="F96" s="119">
        <v>0</v>
      </c>
      <c r="G96" s="119">
        <f t="shared" si="28"/>
        <v>0</v>
      </c>
      <c r="H96" s="122" t="s">
        <v>451</v>
      </c>
    </row>
    <row r="97" spans="1:8">
      <c r="A97" s="120" t="s">
        <v>329</v>
      </c>
      <c r="B97" s="121">
        <v>15000</v>
      </c>
      <c r="C97" s="121">
        <v>322663.28000000003</v>
      </c>
      <c r="D97" s="119">
        <f t="shared" si="27"/>
        <v>337663.28</v>
      </c>
      <c r="E97" s="121">
        <v>337312.57</v>
      </c>
      <c r="F97" s="121">
        <v>331262.57</v>
      </c>
      <c r="G97" s="119">
        <f t="shared" si="28"/>
        <v>350.71000000002095</v>
      </c>
      <c r="H97" s="122" t="s">
        <v>452</v>
      </c>
    </row>
    <row r="98" spans="1:8">
      <c r="A98" s="127" t="s">
        <v>331</v>
      </c>
      <c r="B98" s="121">
        <v>84600</v>
      </c>
      <c r="C98" s="121">
        <v>-37540.57</v>
      </c>
      <c r="D98" s="119">
        <f t="shared" si="27"/>
        <v>47059.43</v>
      </c>
      <c r="E98" s="121">
        <v>47054.2</v>
      </c>
      <c r="F98" s="121">
        <v>47054.2</v>
      </c>
      <c r="G98" s="119">
        <f t="shared" si="28"/>
        <v>5.2300000000032014</v>
      </c>
      <c r="H98" s="122" t="s">
        <v>453</v>
      </c>
    </row>
    <row r="99" spans="1:8">
      <c r="A99" s="120" t="s">
        <v>333</v>
      </c>
      <c r="B99" s="121">
        <v>5822264.5999999996</v>
      </c>
      <c r="C99" s="121">
        <v>11549125.640000001</v>
      </c>
      <c r="D99" s="119">
        <f t="shared" si="27"/>
        <v>17371390.240000002</v>
      </c>
      <c r="E99" s="121">
        <v>17370637.539999999</v>
      </c>
      <c r="F99" s="121">
        <v>15757574.77</v>
      </c>
      <c r="G99" s="119">
        <f t="shared" si="28"/>
        <v>752.70000000298023</v>
      </c>
      <c r="H99" s="122" t="s">
        <v>454</v>
      </c>
    </row>
    <row r="100" spans="1:8">
      <c r="A100" s="120" t="s">
        <v>335</v>
      </c>
      <c r="B100" s="121">
        <v>0</v>
      </c>
      <c r="C100" s="121">
        <v>24590</v>
      </c>
      <c r="D100" s="119">
        <f t="shared" si="27"/>
        <v>24590</v>
      </c>
      <c r="E100" s="121">
        <v>24589.83</v>
      </c>
      <c r="F100" s="121">
        <v>24589.83</v>
      </c>
      <c r="G100" s="119">
        <f t="shared" si="28"/>
        <v>0.16999999999825377</v>
      </c>
      <c r="H100" s="122" t="s">
        <v>455</v>
      </c>
    </row>
    <row r="101" spans="1:8">
      <c r="A101" s="120" t="s">
        <v>337</v>
      </c>
      <c r="B101" s="121">
        <v>170000</v>
      </c>
      <c r="C101" s="121">
        <v>-154286.64000000001</v>
      </c>
      <c r="D101" s="119">
        <f t="shared" si="27"/>
        <v>15713.359999999986</v>
      </c>
      <c r="E101" s="121">
        <v>15713.36</v>
      </c>
      <c r="F101" s="121">
        <v>6554</v>
      </c>
      <c r="G101" s="119">
        <f t="shared" si="28"/>
        <v>-1.4551915228366852E-11</v>
      </c>
      <c r="H101" s="122" t="s">
        <v>456</v>
      </c>
    </row>
    <row r="102" spans="1:8">
      <c r="A102" s="120" t="s">
        <v>339</v>
      </c>
      <c r="B102" s="121">
        <v>34000</v>
      </c>
      <c r="C102" s="121">
        <v>63452.05</v>
      </c>
      <c r="D102" s="119">
        <f t="shared" si="27"/>
        <v>97452.05</v>
      </c>
      <c r="E102" s="121">
        <v>97452.03</v>
      </c>
      <c r="F102" s="121">
        <v>97452.03</v>
      </c>
      <c r="G102" s="119">
        <f t="shared" si="28"/>
        <v>2.0000000004074536E-2</v>
      </c>
      <c r="H102" s="122" t="s">
        <v>457</v>
      </c>
    </row>
    <row r="103" spans="1:8">
      <c r="A103" s="118" t="s">
        <v>341</v>
      </c>
      <c r="B103" s="119">
        <f>SUM(B104:B112)</f>
        <v>205700</v>
      </c>
      <c r="C103" s="119">
        <f t="shared" ref="C103:G103" si="29">SUM(C104:C112)</f>
        <v>246672201.99000001</v>
      </c>
      <c r="D103" s="119">
        <f t="shared" si="29"/>
        <v>246877901.99000001</v>
      </c>
      <c r="E103" s="119">
        <f t="shared" si="29"/>
        <v>61242399.670000002</v>
      </c>
      <c r="F103" s="119">
        <f t="shared" si="29"/>
        <v>51623926.25</v>
      </c>
      <c r="G103" s="119">
        <f t="shared" si="29"/>
        <v>185635502.31999999</v>
      </c>
    </row>
    <row r="104" spans="1:8">
      <c r="A104" s="120" t="s">
        <v>342</v>
      </c>
      <c r="B104" s="121">
        <v>0</v>
      </c>
      <c r="C104" s="121">
        <v>18137854.510000002</v>
      </c>
      <c r="D104" s="119">
        <f t="shared" ref="D104:D112" si="30">B104+C104</f>
        <v>18137854.510000002</v>
      </c>
      <c r="E104" s="121">
        <v>18137854.510000002</v>
      </c>
      <c r="F104" s="121">
        <v>13435264.449999999</v>
      </c>
      <c r="G104" s="119">
        <f t="shared" ref="G104:G112" si="31">D104-E104</f>
        <v>0</v>
      </c>
      <c r="H104" s="122" t="s">
        <v>458</v>
      </c>
    </row>
    <row r="105" spans="1:8">
      <c r="A105" s="120" t="s">
        <v>344</v>
      </c>
      <c r="B105" s="121">
        <v>0</v>
      </c>
      <c r="C105" s="121">
        <v>3574000</v>
      </c>
      <c r="D105" s="119">
        <f t="shared" si="30"/>
        <v>3574000</v>
      </c>
      <c r="E105" s="121">
        <v>3573140</v>
      </c>
      <c r="F105" s="121">
        <v>3573140</v>
      </c>
      <c r="G105" s="119">
        <f t="shared" si="31"/>
        <v>860</v>
      </c>
      <c r="H105" s="122" t="s">
        <v>459</v>
      </c>
    </row>
    <row r="106" spans="1:8">
      <c r="A106" s="120" t="s">
        <v>346</v>
      </c>
      <c r="B106" s="121">
        <v>205700</v>
      </c>
      <c r="C106" s="121">
        <v>185450902.02000001</v>
      </c>
      <c r="D106" s="119">
        <f t="shared" si="30"/>
        <v>185656602.02000001</v>
      </c>
      <c r="E106" s="121">
        <v>35960</v>
      </c>
      <c r="F106" s="121">
        <v>35960</v>
      </c>
      <c r="G106" s="119">
        <f t="shared" si="31"/>
        <v>185620642.02000001</v>
      </c>
      <c r="H106" s="122" t="s">
        <v>460</v>
      </c>
    </row>
    <row r="107" spans="1:8">
      <c r="A107" s="120" t="s">
        <v>348</v>
      </c>
      <c r="B107" s="121">
        <v>0</v>
      </c>
      <c r="C107" s="121">
        <v>30624</v>
      </c>
      <c r="D107" s="119">
        <f t="shared" si="30"/>
        <v>30624</v>
      </c>
      <c r="E107" s="121">
        <v>30624</v>
      </c>
      <c r="F107" s="121">
        <v>30624</v>
      </c>
      <c r="G107" s="119">
        <f t="shared" si="31"/>
        <v>0</v>
      </c>
      <c r="H107" s="122" t="s">
        <v>461</v>
      </c>
    </row>
    <row r="108" spans="1:8">
      <c r="A108" s="120" t="s">
        <v>350</v>
      </c>
      <c r="B108" s="121">
        <v>0</v>
      </c>
      <c r="C108" s="121">
        <v>13560388.119999999</v>
      </c>
      <c r="D108" s="119">
        <f t="shared" si="30"/>
        <v>13560388.119999999</v>
      </c>
      <c r="E108" s="121">
        <v>13546387.83</v>
      </c>
      <c r="F108" s="121">
        <v>8630504.4700000007</v>
      </c>
      <c r="G108" s="119">
        <f t="shared" si="31"/>
        <v>14000.289999999106</v>
      </c>
      <c r="H108" s="122" t="s">
        <v>462</v>
      </c>
    </row>
    <row r="109" spans="1:8">
      <c r="A109" s="120" t="s">
        <v>352</v>
      </c>
      <c r="B109" s="119">
        <v>0</v>
      </c>
      <c r="C109" s="119">
        <v>0</v>
      </c>
      <c r="D109" s="119">
        <f t="shared" si="30"/>
        <v>0</v>
      </c>
      <c r="E109" s="119">
        <v>0</v>
      </c>
      <c r="F109" s="119">
        <v>0</v>
      </c>
      <c r="G109" s="119">
        <f t="shared" si="31"/>
        <v>0</v>
      </c>
      <c r="H109" s="122" t="s">
        <v>463</v>
      </c>
    </row>
    <row r="110" spans="1:8">
      <c r="A110" s="120" t="s">
        <v>354</v>
      </c>
      <c r="B110" s="119">
        <v>0</v>
      </c>
      <c r="C110" s="119">
        <v>0</v>
      </c>
      <c r="D110" s="119">
        <f t="shared" si="30"/>
        <v>0</v>
      </c>
      <c r="E110" s="119">
        <v>0</v>
      </c>
      <c r="F110" s="119">
        <v>0</v>
      </c>
      <c r="G110" s="119">
        <f t="shared" si="31"/>
        <v>0</v>
      </c>
      <c r="H110" s="122" t="s">
        <v>464</v>
      </c>
    </row>
    <row r="111" spans="1:8">
      <c r="A111" s="120" t="s">
        <v>356</v>
      </c>
      <c r="B111" s="121">
        <v>0</v>
      </c>
      <c r="C111" s="121">
        <v>25918433.34</v>
      </c>
      <c r="D111" s="119">
        <f t="shared" si="30"/>
        <v>25918433.34</v>
      </c>
      <c r="E111" s="121">
        <v>25918433.329999998</v>
      </c>
      <c r="F111" s="121">
        <v>25918433.329999998</v>
      </c>
      <c r="G111" s="119">
        <f t="shared" si="31"/>
        <v>1.0000001639127731E-2</v>
      </c>
      <c r="H111" s="122" t="s">
        <v>465</v>
      </c>
    </row>
    <row r="112" spans="1:8">
      <c r="A112" s="120" t="s">
        <v>358</v>
      </c>
      <c r="B112" s="119">
        <v>0</v>
      </c>
      <c r="C112" s="119">
        <v>0</v>
      </c>
      <c r="D112" s="119">
        <f t="shared" si="30"/>
        <v>0</v>
      </c>
      <c r="E112" s="119">
        <v>0</v>
      </c>
      <c r="F112" s="119">
        <v>0</v>
      </c>
      <c r="G112" s="119">
        <f t="shared" si="31"/>
        <v>0</v>
      </c>
      <c r="H112" s="122" t="s">
        <v>466</v>
      </c>
    </row>
    <row r="113" spans="1:8">
      <c r="A113" s="118" t="s">
        <v>360</v>
      </c>
      <c r="B113" s="119">
        <f>SUM(B114:B122)</f>
        <v>3045051</v>
      </c>
      <c r="C113" s="119">
        <f t="shared" ref="C113:G113" si="32">SUM(C114:C122)</f>
        <v>1815326.2</v>
      </c>
      <c r="D113" s="119">
        <f t="shared" si="32"/>
        <v>4860377.2</v>
      </c>
      <c r="E113" s="119">
        <f t="shared" si="32"/>
        <v>4398859.4000000004</v>
      </c>
      <c r="F113" s="119">
        <f t="shared" si="32"/>
        <v>4398859.4000000004</v>
      </c>
      <c r="G113" s="119">
        <f t="shared" si="32"/>
        <v>461517.80000000005</v>
      </c>
    </row>
    <row r="114" spans="1:8">
      <c r="A114" s="120" t="s">
        <v>361</v>
      </c>
      <c r="B114" s="121">
        <v>3045051</v>
      </c>
      <c r="C114" s="121">
        <v>0</v>
      </c>
      <c r="D114" s="119">
        <f t="shared" ref="D114:D122" si="33">B114+C114</f>
        <v>3045051</v>
      </c>
      <c r="E114" s="121">
        <v>3045051</v>
      </c>
      <c r="F114" s="121">
        <v>3045051</v>
      </c>
      <c r="G114" s="119">
        <f t="shared" ref="G114:G122" si="34">D114-E114</f>
        <v>0</v>
      </c>
      <c r="H114" s="122" t="s">
        <v>467</v>
      </c>
    </row>
    <row r="115" spans="1:8">
      <c r="A115" s="120" t="s">
        <v>363</v>
      </c>
      <c r="B115" s="119">
        <v>0</v>
      </c>
      <c r="C115" s="119">
        <v>0</v>
      </c>
      <c r="D115" s="119">
        <f t="shared" si="33"/>
        <v>0</v>
      </c>
      <c r="E115" s="119">
        <v>0</v>
      </c>
      <c r="F115" s="119">
        <v>0</v>
      </c>
      <c r="G115" s="119">
        <f t="shared" si="34"/>
        <v>0</v>
      </c>
      <c r="H115" s="122" t="s">
        <v>468</v>
      </c>
    </row>
    <row r="116" spans="1:8">
      <c r="A116" s="120" t="s">
        <v>365</v>
      </c>
      <c r="B116" s="119">
        <v>0</v>
      </c>
      <c r="C116" s="119">
        <v>0</v>
      </c>
      <c r="D116" s="119">
        <f t="shared" si="33"/>
        <v>0</v>
      </c>
      <c r="E116" s="119">
        <v>0</v>
      </c>
      <c r="F116" s="119">
        <v>0</v>
      </c>
      <c r="G116" s="119">
        <f t="shared" si="34"/>
        <v>0</v>
      </c>
      <c r="H116" s="122" t="s">
        <v>469</v>
      </c>
    </row>
    <row r="117" spans="1:8">
      <c r="A117" s="120" t="s">
        <v>367</v>
      </c>
      <c r="B117" s="121">
        <v>0</v>
      </c>
      <c r="C117" s="121">
        <v>1815326.2</v>
      </c>
      <c r="D117" s="119">
        <f t="shared" si="33"/>
        <v>1815326.2</v>
      </c>
      <c r="E117" s="121">
        <v>1353808.4</v>
      </c>
      <c r="F117" s="121">
        <v>1353808.4</v>
      </c>
      <c r="G117" s="119">
        <f t="shared" si="34"/>
        <v>461517.80000000005</v>
      </c>
      <c r="H117" s="122" t="s">
        <v>470</v>
      </c>
    </row>
    <row r="118" spans="1:8">
      <c r="A118" s="120" t="s">
        <v>369</v>
      </c>
      <c r="B118" s="119">
        <v>0</v>
      </c>
      <c r="C118" s="119">
        <v>0</v>
      </c>
      <c r="D118" s="119">
        <f t="shared" si="33"/>
        <v>0</v>
      </c>
      <c r="E118" s="119">
        <v>0</v>
      </c>
      <c r="F118" s="119">
        <v>0</v>
      </c>
      <c r="G118" s="119">
        <f t="shared" si="34"/>
        <v>0</v>
      </c>
      <c r="H118" s="122" t="s">
        <v>471</v>
      </c>
    </row>
    <row r="119" spans="1:8">
      <c r="A119" s="120" t="s">
        <v>371</v>
      </c>
      <c r="B119" s="119">
        <v>0</v>
      </c>
      <c r="C119" s="119">
        <v>0</v>
      </c>
      <c r="D119" s="119">
        <f t="shared" si="33"/>
        <v>0</v>
      </c>
      <c r="E119" s="119">
        <v>0</v>
      </c>
      <c r="F119" s="119">
        <v>0</v>
      </c>
      <c r="G119" s="119">
        <f t="shared" si="34"/>
        <v>0</v>
      </c>
      <c r="H119" s="122" t="s">
        <v>472</v>
      </c>
    </row>
    <row r="120" spans="1:8">
      <c r="A120" s="120" t="s">
        <v>373</v>
      </c>
      <c r="B120" s="119">
        <v>0</v>
      </c>
      <c r="C120" s="119">
        <v>0</v>
      </c>
      <c r="D120" s="119">
        <f t="shared" si="33"/>
        <v>0</v>
      </c>
      <c r="E120" s="119">
        <v>0</v>
      </c>
      <c r="F120" s="119">
        <v>0</v>
      </c>
      <c r="G120" s="119">
        <f t="shared" si="34"/>
        <v>0</v>
      </c>
      <c r="H120" s="123"/>
    </row>
    <row r="121" spans="1:8">
      <c r="A121" s="120" t="s">
        <v>374</v>
      </c>
      <c r="B121" s="119">
        <v>0</v>
      </c>
      <c r="C121" s="119">
        <v>0</v>
      </c>
      <c r="D121" s="119">
        <f t="shared" si="33"/>
        <v>0</v>
      </c>
      <c r="E121" s="119">
        <v>0</v>
      </c>
      <c r="F121" s="119">
        <v>0</v>
      </c>
      <c r="G121" s="119">
        <f t="shared" si="34"/>
        <v>0</v>
      </c>
      <c r="H121" s="123"/>
    </row>
    <row r="122" spans="1:8">
      <c r="A122" s="120" t="s">
        <v>375</v>
      </c>
      <c r="B122" s="119">
        <v>0</v>
      </c>
      <c r="C122" s="119">
        <v>0</v>
      </c>
      <c r="D122" s="119">
        <f t="shared" si="33"/>
        <v>0</v>
      </c>
      <c r="E122" s="119">
        <v>0</v>
      </c>
      <c r="F122" s="119">
        <v>0</v>
      </c>
      <c r="G122" s="119">
        <f t="shared" si="34"/>
        <v>0</v>
      </c>
      <c r="H122" s="122" t="s">
        <v>473</v>
      </c>
    </row>
    <row r="123" spans="1:8">
      <c r="A123" s="118" t="s">
        <v>377</v>
      </c>
      <c r="B123" s="119">
        <f>SUM(B124:B132)</f>
        <v>0</v>
      </c>
      <c r="C123" s="119">
        <f t="shared" ref="C123:G123" si="35">SUM(C124:C132)</f>
        <v>3071250</v>
      </c>
      <c r="D123" s="119">
        <f t="shared" si="35"/>
        <v>3071250</v>
      </c>
      <c r="E123" s="119">
        <f t="shared" si="35"/>
        <v>3071250</v>
      </c>
      <c r="F123" s="119">
        <f t="shared" si="35"/>
        <v>3071250</v>
      </c>
      <c r="G123" s="119">
        <f t="shared" si="35"/>
        <v>0</v>
      </c>
    </row>
    <row r="124" spans="1:8">
      <c r="A124" s="120" t="s">
        <v>378</v>
      </c>
      <c r="B124" s="119">
        <v>0</v>
      </c>
      <c r="C124" s="119">
        <v>0</v>
      </c>
      <c r="D124" s="119">
        <f t="shared" ref="D124:D132" si="36">B124+C124</f>
        <v>0</v>
      </c>
      <c r="E124" s="119">
        <v>0</v>
      </c>
      <c r="F124" s="119">
        <v>0</v>
      </c>
      <c r="G124" s="119">
        <f t="shared" ref="G124:G132" si="37">D124-E124</f>
        <v>0</v>
      </c>
      <c r="H124" s="122" t="s">
        <v>474</v>
      </c>
    </row>
    <row r="125" spans="1:8">
      <c r="A125" s="120" t="s">
        <v>380</v>
      </c>
      <c r="B125" s="119">
        <v>0</v>
      </c>
      <c r="C125" s="119">
        <v>0</v>
      </c>
      <c r="D125" s="119">
        <f t="shared" si="36"/>
        <v>0</v>
      </c>
      <c r="E125" s="119">
        <v>0</v>
      </c>
      <c r="F125" s="119">
        <v>0</v>
      </c>
      <c r="G125" s="119">
        <f t="shared" si="37"/>
        <v>0</v>
      </c>
      <c r="H125" s="122" t="s">
        <v>475</v>
      </c>
    </row>
    <row r="126" spans="1:8">
      <c r="A126" s="120" t="s">
        <v>382</v>
      </c>
      <c r="B126" s="119">
        <v>0</v>
      </c>
      <c r="C126" s="119">
        <v>0</v>
      </c>
      <c r="D126" s="119">
        <f t="shared" si="36"/>
        <v>0</v>
      </c>
      <c r="E126" s="119">
        <v>0</v>
      </c>
      <c r="F126" s="119">
        <v>0</v>
      </c>
      <c r="G126" s="119">
        <f t="shared" si="37"/>
        <v>0</v>
      </c>
      <c r="H126" s="122" t="s">
        <v>476</v>
      </c>
    </row>
    <row r="127" spans="1:8">
      <c r="A127" s="120" t="s">
        <v>384</v>
      </c>
      <c r="B127" s="121">
        <v>0</v>
      </c>
      <c r="C127" s="121">
        <v>3071250</v>
      </c>
      <c r="D127" s="119">
        <f t="shared" si="36"/>
        <v>3071250</v>
      </c>
      <c r="E127" s="121">
        <v>3071250</v>
      </c>
      <c r="F127" s="121">
        <v>3071250</v>
      </c>
      <c r="G127" s="119">
        <f t="shared" si="37"/>
        <v>0</v>
      </c>
      <c r="H127" s="122" t="s">
        <v>477</v>
      </c>
    </row>
    <row r="128" spans="1:8">
      <c r="A128" s="120" t="s">
        <v>386</v>
      </c>
      <c r="B128" s="121">
        <v>0</v>
      </c>
      <c r="C128" s="121">
        <v>0</v>
      </c>
      <c r="D128" s="119">
        <f t="shared" si="36"/>
        <v>0</v>
      </c>
      <c r="E128" s="121">
        <v>0</v>
      </c>
      <c r="F128" s="121">
        <v>0</v>
      </c>
      <c r="G128" s="119">
        <f t="shared" si="37"/>
        <v>0</v>
      </c>
      <c r="H128" s="122" t="s">
        <v>478</v>
      </c>
    </row>
    <row r="129" spans="1:8">
      <c r="A129" s="120" t="s">
        <v>388</v>
      </c>
      <c r="B129" s="119">
        <v>0</v>
      </c>
      <c r="C129" s="119">
        <v>0</v>
      </c>
      <c r="D129" s="119">
        <f t="shared" si="36"/>
        <v>0</v>
      </c>
      <c r="E129" s="119">
        <v>0</v>
      </c>
      <c r="F129" s="119">
        <v>0</v>
      </c>
      <c r="G129" s="119">
        <f t="shared" si="37"/>
        <v>0</v>
      </c>
      <c r="H129" s="122" t="s">
        <v>479</v>
      </c>
    </row>
    <row r="130" spans="1:8">
      <c r="A130" s="120" t="s">
        <v>390</v>
      </c>
      <c r="B130" s="119">
        <v>0</v>
      </c>
      <c r="C130" s="119">
        <v>0</v>
      </c>
      <c r="D130" s="119">
        <f t="shared" si="36"/>
        <v>0</v>
      </c>
      <c r="E130" s="119">
        <v>0</v>
      </c>
      <c r="F130" s="119">
        <v>0</v>
      </c>
      <c r="G130" s="119">
        <f t="shared" si="37"/>
        <v>0</v>
      </c>
      <c r="H130" s="122" t="s">
        <v>480</v>
      </c>
    </row>
    <row r="131" spans="1:8">
      <c r="A131" s="120" t="s">
        <v>392</v>
      </c>
      <c r="B131" s="119">
        <v>0</v>
      </c>
      <c r="C131" s="119">
        <v>0</v>
      </c>
      <c r="D131" s="119">
        <f t="shared" si="36"/>
        <v>0</v>
      </c>
      <c r="E131" s="119">
        <v>0</v>
      </c>
      <c r="F131" s="119">
        <v>0</v>
      </c>
      <c r="G131" s="119">
        <f t="shared" si="37"/>
        <v>0</v>
      </c>
      <c r="H131" s="122" t="s">
        <v>481</v>
      </c>
    </row>
    <row r="132" spans="1:8">
      <c r="A132" s="120" t="s">
        <v>394</v>
      </c>
      <c r="B132" s="119">
        <v>0</v>
      </c>
      <c r="C132" s="119">
        <v>0</v>
      </c>
      <c r="D132" s="119">
        <f t="shared" si="36"/>
        <v>0</v>
      </c>
      <c r="E132" s="119">
        <v>0</v>
      </c>
      <c r="F132" s="119">
        <v>0</v>
      </c>
      <c r="G132" s="119">
        <f t="shared" si="37"/>
        <v>0</v>
      </c>
      <c r="H132" s="122" t="s">
        <v>482</v>
      </c>
    </row>
    <row r="133" spans="1:8">
      <c r="A133" s="118" t="s">
        <v>396</v>
      </c>
      <c r="B133" s="119">
        <f>SUM(B134:B136)</f>
        <v>47782833.280000001</v>
      </c>
      <c r="C133" s="119">
        <f t="shared" ref="C133:G133" si="38">SUM(C134:C136)</f>
        <v>108975228.05</v>
      </c>
      <c r="D133" s="119">
        <f t="shared" si="38"/>
        <v>156758061.32999998</v>
      </c>
      <c r="E133" s="119">
        <f t="shared" si="38"/>
        <v>86911022.719999999</v>
      </c>
      <c r="F133" s="119">
        <f t="shared" si="38"/>
        <v>58478827.439999998</v>
      </c>
      <c r="G133" s="119">
        <f t="shared" si="38"/>
        <v>69847038.609999999</v>
      </c>
    </row>
    <row r="134" spans="1:8">
      <c r="A134" s="120" t="s">
        <v>397</v>
      </c>
      <c r="B134" s="121">
        <v>47782833.280000001</v>
      </c>
      <c r="C134" s="121">
        <v>93966797.069999993</v>
      </c>
      <c r="D134" s="119">
        <f t="shared" ref="D134:D157" si="39">B134+C134</f>
        <v>141749630.34999999</v>
      </c>
      <c r="E134" s="121">
        <v>85662736.579999998</v>
      </c>
      <c r="F134" s="121">
        <v>58478827.439999998</v>
      </c>
      <c r="G134" s="119">
        <f t="shared" ref="G134:G136" si="40">D134-E134</f>
        <v>56086893.769999996</v>
      </c>
      <c r="H134" s="122" t="s">
        <v>483</v>
      </c>
    </row>
    <row r="135" spans="1:8">
      <c r="A135" s="120" t="s">
        <v>399</v>
      </c>
      <c r="B135" s="121">
        <v>0</v>
      </c>
      <c r="C135" s="121">
        <v>15008430.98</v>
      </c>
      <c r="D135" s="119">
        <f t="shared" si="39"/>
        <v>15008430.98</v>
      </c>
      <c r="E135" s="121">
        <v>1248286.1399999999</v>
      </c>
      <c r="F135" s="121">
        <v>0</v>
      </c>
      <c r="G135" s="119">
        <f t="shared" si="40"/>
        <v>13760144.84</v>
      </c>
      <c r="H135" s="122" t="s">
        <v>484</v>
      </c>
    </row>
    <row r="136" spans="1:8">
      <c r="A136" s="120" t="s">
        <v>401</v>
      </c>
      <c r="B136" s="119">
        <v>0</v>
      </c>
      <c r="C136" s="119">
        <v>0</v>
      </c>
      <c r="D136" s="119">
        <f t="shared" si="39"/>
        <v>0</v>
      </c>
      <c r="E136" s="119">
        <v>0</v>
      </c>
      <c r="F136" s="119">
        <v>0</v>
      </c>
      <c r="G136" s="119">
        <f t="shared" si="40"/>
        <v>0</v>
      </c>
      <c r="H136" s="122" t="s">
        <v>485</v>
      </c>
    </row>
    <row r="137" spans="1:8">
      <c r="A137" s="118" t="s">
        <v>403</v>
      </c>
      <c r="B137" s="119">
        <f>SUM(B138:B142,B144:B145)</f>
        <v>0</v>
      </c>
      <c r="C137" s="119">
        <f t="shared" ref="C137:G137" si="41">SUM(C138:C142,C144:C145)</f>
        <v>0</v>
      </c>
      <c r="D137" s="119">
        <f t="shared" si="41"/>
        <v>0</v>
      </c>
      <c r="E137" s="119">
        <f t="shared" si="41"/>
        <v>0</v>
      </c>
      <c r="F137" s="119">
        <f t="shared" si="41"/>
        <v>0</v>
      </c>
      <c r="G137" s="119">
        <f t="shared" si="41"/>
        <v>0</v>
      </c>
    </row>
    <row r="138" spans="1:8">
      <c r="A138" s="120" t="s">
        <v>404</v>
      </c>
      <c r="B138" s="119">
        <v>0</v>
      </c>
      <c r="C138" s="119">
        <v>0</v>
      </c>
      <c r="D138" s="119">
        <f t="shared" si="39"/>
        <v>0</v>
      </c>
      <c r="E138" s="119">
        <v>0</v>
      </c>
      <c r="F138" s="119">
        <v>0</v>
      </c>
      <c r="G138" s="119">
        <f t="shared" ref="G138:G145" si="42">D138-E138</f>
        <v>0</v>
      </c>
      <c r="H138" s="122" t="s">
        <v>486</v>
      </c>
    </row>
    <row r="139" spans="1:8">
      <c r="A139" s="120" t="s">
        <v>406</v>
      </c>
      <c r="B139" s="119">
        <v>0</v>
      </c>
      <c r="C139" s="119">
        <v>0</v>
      </c>
      <c r="D139" s="119">
        <f t="shared" si="39"/>
        <v>0</v>
      </c>
      <c r="E139" s="119">
        <v>0</v>
      </c>
      <c r="F139" s="119">
        <v>0</v>
      </c>
      <c r="G139" s="119">
        <f t="shared" si="42"/>
        <v>0</v>
      </c>
      <c r="H139" s="122" t="s">
        <v>487</v>
      </c>
    </row>
    <row r="140" spans="1:8">
      <c r="A140" s="120" t="s">
        <v>408</v>
      </c>
      <c r="B140" s="119">
        <v>0</v>
      </c>
      <c r="C140" s="119">
        <v>0</v>
      </c>
      <c r="D140" s="119">
        <f t="shared" si="39"/>
        <v>0</v>
      </c>
      <c r="E140" s="119">
        <v>0</v>
      </c>
      <c r="F140" s="119">
        <v>0</v>
      </c>
      <c r="G140" s="119">
        <f t="shared" si="42"/>
        <v>0</v>
      </c>
      <c r="H140" s="122" t="s">
        <v>488</v>
      </c>
    </row>
    <row r="141" spans="1:8">
      <c r="A141" s="120" t="s">
        <v>410</v>
      </c>
      <c r="B141" s="119">
        <v>0</v>
      </c>
      <c r="C141" s="119">
        <v>0</v>
      </c>
      <c r="D141" s="119">
        <f t="shared" si="39"/>
        <v>0</v>
      </c>
      <c r="E141" s="119">
        <v>0</v>
      </c>
      <c r="F141" s="119">
        <v>0</v>
      </c>
      <c r="G141" s="119">
        <f t="shared" si="42"/>
        <v>0</v>
      </c>
      <c r="H141" s="122" t="s">
        <v>489</v>
      </c>
    </row>
    <row r="142" spans="1:8">
      <c r="A142" s="120" t="s">
        <v>412</v>
      </c>
      <c r="B142" s="119">
        <v>0</v>
      </c>
      <c r="C142" s="119">
        <v>0</v>
      </c>
      <c r="D142" s="119">
        <f t="shared" si="39"/>
        <v>0</v>
      </c>
      <c r="E142" s="119">
        <v>0</v>
      </c>
      <c r="F142" s="119">
        <v>0</v>
      </c>
      <c r="G142" s="119">
        <f t="shared" si="42"/>
        <v>0</v>
      </c>
      <c r="H142" s="122" t="s">
        <v>490</v>
      </c>
    </row>
    <row r="143" spans="1:8">
      <c r="A143" s="120" t="s">
        <v>414</v>
      </c>
      <c r="B143" s="119">
        <v>0</v>
      </c>
      <c r="C143" s="119">
        <v>0</v>
      </c>
      <c r="D143" s="119">
        <f t="shared" si="39"/>
        <v>0</v>
      </c>
      <c r="E143" s="119">
        <v>0</v>
      </c>
      <c r="F143" s="119">
        <v>0</v>
      </c>
      <c r="G143" s="119">
        <f t="shared" si="42"/>
        <v>0</v>
      </c>
      <c r="H143" s="122"/>
    </row>
    <row r="144" spans="1:8">
      <c r="A144" s="120" t="s">
        <v>415</v>
      </c>
      <c r="B144" s="119">
        <v>0</v>
      </c>
      <c r="C144" s="119">
        <v>0</v>
      </c>
      <c r="D144" s="119">
        <f t="shared" si="39"/>
        <v>0</v>
      </c>
      <c r="E144" s="119">
        <v>0</v>
      </c>
      <c r="F144" s="119">
        <v>0</v>
      </c>
      <c r="G144" s="119">
        <f t="shared" si="42"/>
        <v>0</v>
      </c>
      <c r="H144" s="122" t="s">
        <v>491</v>
      </c>
    </row>
    <row r="145" spans="1:8">
      <c r="A145" s="120" t="s">
        <v>417</v>
      </c>
      <c r="B145" s="119">
        <v>0</v>
      </c>
      <c r="C145" s="119">
        <v>0</v>
      </c>
      <c r="D145" s="119">
        <f t="shared" si="39"/>
        <v>0</v>
      </c>
      <c r="E145" s="119">
        <v>0</v>
      </c>
      <c r="F145" s="119">
        <v>0</v>
      </c>
      <c r="G145" s="119">
        <f t="shared" si="42"/>
        <v>0</v>
      </c>
      <c r="H145" s="122" t="s">
        <v>492</v>
      </c>
    </row>
    <row r="146" spans="1:8">
      <c r="A146" s="118" t="s">
        <v>419</v>
      </c>
      <c r="B146" s="119">
        <f>SUM(B147:B149)</f>
        <v>4000000</v>
      </c>
      <c r="C146" s="119">
        <f t="shared" ref="C146:G146" si="43">SUM(C147:C149)</f>
        <v>9944308.0899999999</v>
      </c>
      <c r="D146" s="119">
        <f t="shared" si="43"/>
        <v>13944308.09</v>
      </c>
      <c r="E146" s="119">
        <f t="shared" si="43"/>
        <v>7159521.3300000001</v>
      </c>
      <c r="F146" s="119">
        <f t="shared" si="43"/>
        <v>7159521.3300000001</v>
      </c>
      <c r="G146" s="119">
        <f t="shared" si="43"/>
        <v>6784786.7599999998</v>
      </c>
    </row>
    <row r="147" spans="1:8">
      <c r="A147" s="120" t="s">
        <v>420</v>
      </c>
      <c r="B147" s="119">
        <v>0</v>
      </c>
      <c r="C147" s="119">
        <v>0</v>
      </c>
      <c r="D147" s="119">
        <f t="shared" si="39"/>
        <v>0</v>
      </c>
      <c r="E147" s="119">
        <v>0</v>
      </c>
      <c r="F147" s="119">
        <v>0</v>
      </c>
      <c r="G147" s="119">
        <f t="shared" ref="G147:G149" si="44">D147-E147</f>
        <v>0</v>
      </c>
      <c r="H147" s="122" t="s">
        <v>493</v>
      </c>
    </row>
    <row r="148" spans="1:8">
      <c r="A148" s="120" t="s">
        <v>422</v>
      </c>
      <c r="B148" s="119">
        <v>0</v>
      </c>
      <c r="C148" s="119">
        <v>0</v>
      </c>
      <c r="D148" s="119">
        <f t="shared" si="39"/>
        <v>0</v>
      </c>
      <c r="E148" s="119">
        <v>0</v>
      </c>
      <c r="F148" s="119">
        <v>0</v>
      </c>
      <c r="G148" s="119">
        <f t="shared" si="44"/>
        <v>0</v>
      </c>
      <c r="H148" s="122" t="s">
        <v>494</v>
      </c>
    </row>
    <row r="149" spans="1:8">
      <c r="A149" s="120" t="s">
        <v>424</v>
      </c>
      <c r="B149" s="121">
        <v>4000000</v>
      </c>
      <c r="C149" s="121">
        <v>9944308.0899999999</v>
      </c>
      <c r="D149" s="119">
        <f t="shared" si="39"/>
        <v>13944308.09</v>
      </c>
      <c r="E149" s="121">
        <v>7159521.3300000001</v>
      </c>
      <c r="F149" s="121">
        <v>7159521.3300000001</v>
      </c>
      <c r="G149" s="119">
        <f t="shared" si="44"/>
        <v>6784786.7599999998</v>
      </c>
      <c r="H149" s="122" t="s">
        <v>495</v>
      </c>
    </row>
    <row r="150" spans="1:8">
      <c r="A150" s="118" t="s">
        <v>426</v>
      </c>
      <c r="B150" s="119">
        <f>SUM(B151:B157)</f>
        <v>0</v>
      </c>
      <c r="C150" s="119">
        <f t="shared" ref="C150:G150" si="45">SUM(C151:C157)</f>
        <v>0</v>
      </c>
      <c r="D150" s="119">
        <f t="shared" si="45"/>
        <v>0</v>
      </c>
      <c r="E150" s="119">
        <f t="shared" si="45"/>
        <v>0</v>
      </c>
      <c r="F150" s="119">
        <f t="shared" si="45"/>
        <v>0</v>
      </c>
      <c r="G150" s="119">
        <f t="shared" si="45"/>
        <v>0</v>
      </c>
    </row>
    <row r="151" spans="1:8">
      <c r="A151" s="120" t="s">
        <v>427</v>
      </c>
      <c r="B151" s="119">
        <v>0</v>
      </c>
      <c r="C151" s="119">
        <v>0</v>
      </c>
      <c r="D151" s="119">
        <f t="shared" si="39"/>
        <v>0</v>
      </c>
      <c r="E151" s="119">
        <v>0</v>
      </c>
      <c r="F151" s="119">
        <v>0</v>
      </c>
      <c r="G151" s="119">
        <f t="shared" ref="G151:G157" si="46">D151-E151</f>
        <v>0</v>
      </c>
      <c r="H151" s="122" t="s">
        <v>496</v>
      </c>
    </row>
    <row r="152" spans="1:8">
      <c r="A152" s="120" t="s">
        <v>429</v>
      </c>
      <c r="B152" s="119">
        <v>0</v>
      </c>
      <c r="C152" s="119">
        <v>0</v>
      </c>
      <c r="D152" s="119">
        <f t="shared" si="39"/>
        <v>0</v>
      </c>
      <c r="E152" s="119">
        <v>0</v>
      </c>
      <c r="F152" s="119">
        <v>0</v>
      </c>
      <c r="G152" s="119">
        <f t="shared" si="46"/>
        <v>0</v>
      </c>
      <c r="H152" s="122" t="s">
        <v>497</v>
      </c>
    </row>
    <row r="153" spans="1:8">
      <c r="A153" s="120" t="s">
        <v>431</v>
      </c>
      <c r="B153" s="119">
        <v>0</v>
      </c>
      <c r="C153" s="119">
        <v>0</v>
      </c>
      <c r="D153" s="119">
        <f t="shared" si="39"/>
        <v>0</v>
      </c>
      <c r="E153" s="119">
        <v>0</v>
      </c>
      <c r="F153" s="119">
        <v>0</v>
      </c>
      <c r="G153" s="119">
        <f t="shared" si="46"/>
        <v>0</v>
      </c>
      <c r="H153" s="122" t="s">
        <v>498</v>
      </c>
    </row>
    <row r="154" spans="1:8">
      <c r="A154" s="127" t="s">
        <v>433</v>
      </c>
      <c r="B154" s="119">
        <v>0</v>
      </c>
      <c r="C154" s="119">
        <v>0</v>
      </c>
      <c r="D154" s="119">
        <f t="shared" si="39"/>
        <v>0</v>
      </c>
      <c r="E154" s="119">
        <v>0</v>
      </c>
      <c r="F154" s="119">
        <v>0</v>
      </c>
      <c r="G154" s="119">
        <f t="shared" si="46"/>
        <v>0</v>
      </c>
      <c r="H154" s="122" t="s">
        <v>499</v>
      </c>
    </row>
    <row r="155" spans="1:8">
      <c r="A155" s="120" t="s">
        <v>435</v>
      </c>
      <c r="B155" s="119">
        <v>0</v>
      </c>
      <c r="C155" s="119">
        <v>0</v>
      </c>
      <c r="D155" s="119">
        <f t="shared" si="39"/>
        <v>0</v>
      </c>
      <c r="E155" s="119">
        <v>0</v>
      </c>
      <c r="F155" s="119">
        <v>0</v>
      </c>
      <c r="G155" s="119">
        <f t="shared" si="46"/>
        <v>0</v>
      </c>
      <c r="H155" s="122" t="s">
        <v>500</v>
      </c>
    </row>
    <row r="156" spans="1:8">
      <c r="A156" s="120" t="s">
        <v>437</v>
      </c>
      <c r="B156" s="119">
        <v>0</v>
      </c>
      <c r="C156" s="119">
        <v>0</v>
      </c>
      <c r="D156" s="119">
        <f t="shared" si="39"/>
        <v>0</v>
      </c>
      <c r="E156" s="119">
        <v>0</v>
      </c>
      <c r="F156" s="119">
        <v>0</v>
      </c>
      <c r="G156" s="119">
        <f t="shared" si="46"/>
        <v>0</v>
      </c>
      <c r="H156" s="122" t="s">
        <v>501</v>
      </c>
    </row>
    <row r="157" spans="1:8">
      <c r="A157" s="120" t="s">
        <v>439</v>
      </c>
      <c r="B157" s="119">
        <v>0</v>
      </c>
      <c r="C157" s="119">
        <v>0</v>
      </c>
      <c r="D157" s="119">
        <f t="shared" si="39"/>
        <v>0</v>
      </c>
      <c r="E157" s="119">
        <v>0</v>
      </c>
      <c r="F157" s="119">
        <v>0</v>
      </c>
      <c r="G157" s="119">
        <f t="shared" si="46"/>
        <v>0</v>
      </c>
      <c r="H157" s="122" t="s">
        <v>502</v>
      </c>
    </row>
    <row r="158" spans="1:8">
      <c r="A158" s="128"/>
      <c r="B158" s="125"/>
      <c r="C158" s="125"/>
      <c r="D158" s="125"/>
      <c r="E158" s="125"/>
      <c r="F158" s="125"/>
      <c r="G158" s="125"/>
    </row>
    <row r="159" spans="1:8">
      <c r="A159" s="129" t="s">
        <v>503</v>
      </c>
      <c r="B159" s="117">
        <f>B9+B84</f>
        <v>804069475.83000004</v>
      </c>
      <c r="C159" s="117">
        <f t="shared" ref="C159:G159" si="47">C9+C84</f>
        <v>698731917.13</v>
      </c>
      <c r="D159" s="117">
        <f t="shared" si="47"/>
        <v>1502801392.9599998</v>
      </c>
      <c r="E159" s="117">
        <f t="shared" si="47"/>
        <v>1045413111.03</v>
      </c>
      <c r="F159" s="117">
        <f t="shared" si="47"/>
        <v>942075255.47000003</v>
      </c>
      <c r="G159" s="117">
        <f t="shared" si="47"/>
        <v>457388281.92999995</v>
      </c>
    </row>
    <row r="160" spans="1:8">
      <c r="A160" s="130"/>
      <c r="B160" s="131"/>
      <c r="C160" s="131"/>
      <c r="D160" s="131"/>
      <c r="E160" s="131"/>
      <c r="F160" s="131"/>
      <c r="G160" s="131"/>
    </row>
    <row r="161" spans="1:1">
      <c r="A161" s="13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showGridLines="0" zoomScaleNormal="100" workbookViewId="0">
      <selection activeCell="C21" sqref="C21"/>
    </sheetView>
  </sheetViews>
  <sheetFormatPr baseColWidth="10" defaultRowHeight="14.4"/>
  <cols>
    <col min="1" max="1" width="58.109375" customWidth="1"/>
    <col min="2" max="7" width="21.6640625" customWidth="1"/>
  </cols>
  <sheetData>
    <row r="1" spans="1:7" ht="53.25" customHeight="1">
      <c r="A1" s="179" t="s">
        <v>504</v>
      </c>
      <c r="B1" s="179"/>
      <c r="C1" s="179"/>
      <c r="D1" s="179"/>
      <c r="E1" s="179"/>
      <c r="F1" s="179"/>
      <c r="G1" s="179"/>
    </row>
    <row r="2" spans="1:7">
      <c r="A2" s="159" t="s">
        <v>1</v>
      </c>
      <c r="B2" s="160"/>
      <c r="C2" s="160"/>
      <c r="D2" s="160"/>
      <c r="E2" s="160"/>
      <c r="F2" s="160"/>
      <c r="G2" s="161"/>
    </row>
    <row r="3" spans="1:7">
      <c r="A3" s="162" t="s">
        <v>298</v>
      </c>
      <c r="B3" s="163"/>
      <c r="C3" s="163"/>
      <c r="D3" s="163"/>
      <c r="E3" s="163"/>
      <c r="F3" s="163"/>
      <c r="G3" s="164"/>
    </row>
    <row r="4" spans="1:7">
      <c r="A4" s="162" t="s">
        <v>505</v>
      </c>
      <c r="B4" s="163"/>
      <c r="C4" s="163"/>
      <c r="D4" s="163"/>
      <c r="E4" s="163"/>
      <c r="F4" s="163"/>
      <c r="G4" s="164"/>
    </row>
    <row r="5" spans="1:7">
      <c r="A5" s="165" t="s">
        <v>167</v>
      </c>
      <c r="B5" s="166"/>
      <c r="C5" s="166"/>
      <c r="D5" s="166"/>
      <c r="E5" s="166"/>
      <c r="F5" s="166"/>
      <c r="G5" s="167"/>
    </row>
    <row r="6" spans="1:7">
      <c r="A6" s="168" t="s">
        <v>4</v>
      </c>
      <c r="B6" s="169"/>
      <c r="C6" s="169"/>
      <c r="D6" s="169"/>
      <c r="E6" s="169"/>
      <c r="F6" s="169"/>
      <c r="G6" s="170"/>
    </row>
    <row r="7" spans="1:7">
      <c r="A7" s="173" t="s">
        <v>6</v>
      </c>
      <c r="B7" s="183" t="s">
        <v>300</v>
      </c>
      <c r="C7" s="183"/>
      <c r="D7" s="183"/>
      <c r="E7" s="183"/>
      <c r="F7" s="183"/>
      <c r="G7" s="184" t="s">
        <v>301</v>
      </c>
    </row>
    <row r="8" spans="1:7" ht="28.8">
      <c r="A8" s="174"/>
      <c r="B8" s="133" t="s">
        <v>302</v>
      </c>
      <c r="C8" s="134" t="s">
        <v>235</v>
      </c>
      <c r="D8" s="133" t="s">
        <v>236</v>
      </c>
      <c r="E8" s="133" t="s">
        <v>193</v>
      </c>
      <c r="F8" s="133" t="s">
        <v>210</v>
      </c>
      <c r="G8" s="185"/>
    </row>
    <row r="9" spans="1:7">
      <c r="A9" s="106" t="s">
        <v>506</v>
      </c>
      <c r="B9" s="135">
        <f>SUM(B10:B70)</f>
        <v>601122768.95000005</v>
      </c>
      <c r="C9" s="135">
        <f t="shared" ref="C9:G9" si="0">SUM(C10:C70)</f>
        <v>321194558.98000008</v>
      </c>
      <c r="D9" s="135">
        <f t="shared" si="0"/>
        <v>922317327.93000019</v>
      </c>
      <c r="E9" s="135">
        <f t="shared" si="0"/>
        <v>727673022.88</v>
      </c>
      <c r="F9" s="135">
        <f t="shared" si="0"/>
        <v>666875942.35000002</v>
      </c>
      <c r="G9" s="135">
        <f t="shared" si="0"/>
        <v>194644305.05000001</v>
      </c>
    </row>
    <row r="10" spans="1:7">
      <c r="A10" s="136" t="s">
        <v>507</v>
      </c>
      <c r="B10" s="137">
        <v>2201826</v>
      </c>
      <c r="C10" s="137">
        <v>-787.04</v>
      </c>
      <c r="D10" s="66">
        <f>B10+C10</f>
        <v>2201038.96</v>
      </c>
      <c r="E10" s="137">
        <v>2094954.13</v>
      </c>
      <c r="F10" s="137">
        <v>2009906.95</v>
      </c>
      <c r="G10" s="66">
        <f>D10-E10</f>
        <v>106084.83000000007</v>
      </c>
    </row>
    <row r="11" spans="1:7">
      <c r="A11" s="136" t="s">
        <v>508</v>
      </c>
      <c r="B11" s="137">
        <v>19988455</v>
      </c>
      <c r="C11" s="137">
        <v>679648.09</v>
      </c>
      <c r="D11" s="66">
        <f t="shared" ref="D11:D69" si="1">B11+C11</f>
        <v>20668103.09</v>
      </c>
      <c r="E11" s="137">
        <v>19763565.760000002</v>
      </c>
      <c r="F11" s="137">
        <v>19107410.379999999</v>
      </c>
      <c r="G11" s="66">
        <f t="shared" ref="G11:G69" si="2">D11-E11</f>
        <v>904537.32999999821</v>
      </c>
    </row>
    <row r="12" spans="1:7">
      <c r="A12" s="136" t="s">
        <v>509</v>
      </c>
      <c r="B12" s="137">
        <v>16007132</v>
      </c>
      <c r="C12" s="137">
        <v>111392.8</v>
      </c>
      <c r="D12" s="66">
        <f t="shared" si="1"/>
        <v>16118524.800000001</v>
      </c>
      <c r="E12" s="137">
        <v>14942876.84</v>
      </c>
      <c r="F12" s="137">
        <v>12710238.27</v>
      </c>
      <c r="G12" s="66">
        <f t="shared" si="2"/>
        <v>1175647.9600000009</v>
      </c>
    </row>
    <row r="13" spans="1:7">
      <c r="A13" s="136" t="s">
        <v>510</v>
      </c>
      <c r="B13" s="137">
        <v>2243001</v>
      </c>
      <c r="C13" s="137">
        <v>-722.63</v>
      </c>
      <c r="D13" s="66">
        <f t="shared" si="1"/>
        <v>2242278.37</v>
      </c>
      <c r="E13" s="137">
        <v>2134006.2799999998</v>
      </c>
      <c r="F13" s="137">
        <v>2090392.87</v>
      </c>
      <c r="G13" s="66">
        <f t="shared" si="2"/>
        <v>108272.09000000032</v>
      </c>
    </row>
    <row r="14" spans="1:7">
      <c r="A14" s="136" t="s">
        <v>511</v>
      </c>
      <c r="B14" s="137">
        <v>13667783</v>
      </c>
      <c r="C14" s="137">
        <v>1653411.22</v>
      </c>
      <c r="D14" s="66">
        <f t="shared" si="1"/>
        <v>15321194.220000001</v>
      </c>
      <c r="E14" s="137">
        <v>14396284.49</v>
      </c>
      <c r="F14" s="137">
        <v>10706374.08</v>
      </c>
      <c r="G14" s="66">
        <f t="shared" si="2"/>
        <v>924909.73000000045</v>
      </c>
    </row>
    <row r="15" spans="1:7">
      <c r="A15" s="136" t="s">
        <v>512</v>
      </c>
      <c r="B15" s="137">
        <v>10444920</v>
      </c>
      <c r="C15" s="137">
        <v>-127088.33</v>
      </c>
      <c r="D15" s="66">
        <f t="shared" si="1"/>
        <v>10317831.67</v>
      </c>
      <c r="E15" s="137">
        <v>10103044.140000001</v>
      </c>
      <c r="F15" s="137">
        <v>9894840.1799999997</v>
      </c>
      <c r="G15" s="66">
        <f t="shared" si="2"/>
        <v>214787.52999999933</v>
      </c>
    </row>
    <row r="16" spans="1:7">
      <c r="A16" s="136" t="s">
        <v>513</v>
      </c>
      <c r="B16" s="137">
        <v>3855050</v>
      </c>
      <c r="C16" s="137">
        <v>-95304.22</v>
      </c>
      <c r="D16" s="66">
        <f t="shared" si="1"/>
        <v>3759745.78</v>
      </c>
      <c r="E16" s="137">
        <v>3186149.62</v>
      </c>
      <c r="F16" s="137">
        <v>3135881.78</v>
      </c>
      <c r="G16" s="66">
        <f t="shared" si="2"/>
        <v>573596.15999999968</v>
      </c>
    </row>
    <row r="17" spans="1:7">
      <c r="A17" s="136" t="s">
        <v>514</v>
      </c>
      <c r="B17" s="137">
        <v>3980347</v>
      </c>
      <c r="C17" s="137">
        <v>-1034163.23</v>
      </c>
      <c r="D17" s="66">
        <f t="shared" si="1"/>
        <v>2946183.77</v>
      </c>
      <c r="E17" s="137">
        <v>2394404.34</v>
      </c>
      <c r="F17" s="137">
        <v>2060650.94</v>
      </c>
      <c r="G17" s="66">
        <f t="shared" si="2"/>
        <v>551779.43000000017</v>
      </c>
    </row>
    <row r="18" spans="1:7">
      <c r="A18" s="136" t="s">
        <v>515</v>
      </c>
      <c r="B18" s="137">
        <v>1986624</v>
      </c>
      <c r="C18" s="137">
        <v>-565</v>
      </c>
      <c r="D18" s="66">
        <f t="shared" si="1"/>
        <v>1986059</v>
      </c>
      <c r="E18" s="137">
        <v>1908240.53</v>
      </c>
      <c r="F18" s="137">
        <v>1873101.02</v>
      </c>
      <c r="G18" s="66">
        <f t="shared" si="2"/>
        <v>77818.469999999972</v>
      </c>
    </row>
    <row r="19" spans="1:7">
      <c r="A19" s="136" t="s">
        <v>516</v>
      </c>
      <c r="B19" s="137">
        <v>2955964</v>
      </c>
      <c r="C19" s="137">
        <v>38633.160000000003</v>
      </c>
      <c r="D19" s="66">
        <f t="shared" si="1"/>
        <v>2994597.16</v>
      </c>
      <c r="E19" s="137">
        <v>2793387.73</v>
      </c>
      <c r="F19" s="137">
        <v>2730802.17</v>
      </c>
      <c r="G19" s="66">
        <f t="shared" si="2"/>
        <v>201209.43000000017</v>
      </c>
    </row>
    <row r="20" spans="1:7">
      <c r="A20" s="136" t="s">
        <v>517</v>
      </c>
      <c r="B20" s="137">
        <v>1936357</v>
      </c>
      <c r="C20" s="137">
        <v>16609.400000000001</v>
      </c>
      <c r="D20" s="66">
        <f t="shared" si="1"/>
        <v>1952966.4</v>
      </c>
      <c r="E20" s="137">
        <v>1916703.47</v>
      </c>
      <c r="F20" s="137">
        <v>1879088.38</v>
      </c>
      <c r="G20" s="66">
        <f t="shared" si="2"/>
        <v>36262.929999999935</v>
      </c>
    </row>
    <row r="21" spans="1:7">
      <c r="A21" s="136" t="s">
        <v>518</v>
      </c>
      <c r="B21" s="137">
        <v>549386</v>
      </c>
      <c r="C21" s="137">
        <v>14409.4</v>
      </c>
      <c r="D21" s="66">
        <f t="shared" si="1"/>
        <v>563795.4</v>
      </c>
      <c r="E21" s="137">
        <v>528808.97</v>
      </c>
      <c r="F21" s="137">
        <v>518559.98</v>
      </c>
      <c r="G21" s="66">
        <f t="shared" si="2"/>
        <v>34986.430000000051</v>
      </c>
    </row>
    <row r="22" spans="1:7">
      <c r="A22" s="136" t="s">
        <v>519</v>
      </c>
      <c r="B22" s="137">
        <v>2417079</v>
      </c>
      <c r="C22" s="137">
        <v>12143.52</v>
      </c>
      <c r="D22" s="66">
        <f t="shared" si="1"/>
        <v>2429222.52</v>
      </c>
      <c r="E22" s="137">
        <v>2288229.69</v>
      </c>
      <c r="F22" s="137">
        <v>2233168.46</v>
      </c>
      <c r="G22" s="66">
        <f t="shared" si="2"/>
        <v>140992.83000000007</v>
      </c>
    </row>
    <row r="23" spans="1:7">
      <c r="A23" s="136" t="s">
        <v>520</v>
      </c>
      <c r="B23" s="137">
        <v>9302714</v>
      </c>
      <c r="C23" s="137">
        <v>-126537.26</v>
      </c>
      <c r="D23" s="66">
        <f t="shared" si="1"/>
        <v>9176176.7400000002</v>
      </c>
      <c r="E23" s="137">
        <v>8852857.6300000008</v>
      </c>
      <c r="F23" s="137">
        <v>8684866</v>
      </c>
      <c r="G23" s="66">
        <f t="shared" si="2"/>
        <v>323319.1099999994</v>
      </c>
    </row>
    <row r="24" spans="1:7">
      <c r="A24" s="136" t="s">
        <v>521</v>
      </c>
      <c r="B24" s="137">
        <v>9597540</v>
      </c>
      <c r="C24" s="137">
        <v>-2306048.0099999998</v>
      </c>
      <c r="D24" s="66">
        <f t="shared" si="1"/>
        <v>7291491.9900000002</v>
      </c>
      <c r="E24" s="137">
        <v>5537344.9100000001</v>
      </c>
      <c r="F24" s="137">
        <v>5456488</v>
      </c>
      <c r="G24" s="66">
        <f t="shared" si="2"/>
        <v>1754147.08</v>
      </c>
    </row>
    <row r="25" spans="1:7">
      <c r="A25" s="136" t="s">
        <v>522</v>
      </c>
      <c r="B25" s="137">
        <v>14287687</v>
      </c>
      <c r="C25" s="137">
        <v>2024726.82</v>
      </c>
      <c r="D25" s="66">
        <f t="shared" si="1"/>
        <v>16312413.82</v>
      </c>
      <c r="E25" s="137">
        <v>15791863.390000001</v>
      </c>
      <c r="F25" s="137">
        <v>14382870.74</v>
      </c>
      <c r="G25" s="66">
        <f t="shared" si="2"/>
        <v>520550.4299999997</v>
      </c>
    </row>
    <row r="26" spans="1:7">
      <c r="A26" s="136" t="s">
        <v>523</v>
      </c>
      <c r="B26" s="137">
        <v>7264880</v>
      </c>
      <c r="C26" s="137">
        <v>-212553.23</v>
      </c>
      <c r="D26" s="66">
        <f t="shared" si="1"/>
        <v>7052326.7699999996</v>
      </c>
      <c r="E26" s="137">
        <v>6763738.1100000003</v>
      </c>
      <c r="F26" s="137">
        <v>6626116.1100000003</v>
      </c>
      <c r="G26" s="66">
        <f t="shared" si="2"/>
        <v>288588.65999999922</v>
      </c>
    </row>
    <row r="27" spans="1:7">
      <c r="A27" s="136" t="s">
        <v>524</v>
      </c>
      <c r="B27" s="137">
        <v>14418534</v>
      </c>
      <c r="C27" s="137">
        <v>392517.94</v>
      </c>
      <c r="D27" s="66">
        <f t="shared" si="1"/>
        <v>14811051.939999999</v>
      </c>
      <c r="E27" s="137">
        <v>14210037.83</v>
      </c>
      <c r="F27" s="137">
        <v>13961140.630000001</v>
      </c>
      <c r="G27" s="66">
        <f t="shared" si="2"/>
        <v>601014.1099999994</v>
      </c>
    </row>
    <row r="28" spans="1:7">
      <c r="A28" s="136" t="s">
        <v>525</v>
      </c>
      <c r="B28" s="137">
        <v>2038204</v>
      </c>
      <c r="C28" s="137">
        <v>-84519.63</v>
      </c>
      <c r="D28" s="66">
        <f t="shared" si="1"/>
        <v>1953684.37</v>
      </c>
      <c r="E28" s="137">
        <v>1882581.45</v>
      </c>
      <c r="F28" s="137">
        <v>1842202.74</v>
      </c>
      <c r="G28" s="66">
        <f t="shared" si="2"/>
        <v>71102.920000000158</v>
      </c>
    </row>
    <row r="29" spans="1:7">
      <c r="A29" s="136" t="s">
        <v>526</v>
      </c>
      <c r="B29" s="137">
        <v>15598781</v>
      </c>
      <c r="C29" s="137">
        <v>13503780.18</v>
      </c>
      <c r="D29" s="66">
        <f t="shared" si="1"/>
        <v>29102561.18</v>
      </c>
      <c r="E29" s="137">
        <v>28560416.379999999</v>
      </c>
      <c r="F29" s="137">
        <v>28120778.219999999</v>
      </c>
      <c r="G29" s="66">
        <f t="shared" si="2"/>
        <v>542144.80000000075</v>
      </c>
    </row>
    <row r="30" spans="1:7">
      <c r="A30" s="136" t="s">
        <v>527</v>
      </c>
      <c r="B30" s="137">
        <v>49891679.549999997</v>
      </c>
      <c r="C30" s="137">
        <v>38727290.530000001</v>
      </c>
      <c r="D30" s="66">
        <f t="shared" si="1"/>
        <v>88618970.079999998</v>
      </c>
      <c r="E30" s="137">
        <v>79416033.030000001</v>
      </c>
      <c r="F30" s="137">
        <v>76826418.849999994</v>
      </c>
      <c r="G30" s="66">
        <f t="shared" si="2"/>
        <v>9202937.049999997</v>
      </c>
    </row>
    <row r="31" spans="1:7">
      <c r="A31" s="136" t="s">
        <v>528</v>
      </c>
      <c r="B31" s="137">
        <v>3688993</v>
      </c>
      <c r="C31" s="137">
        <v>-161456</v>
      </c>
      <c r="D31" s="66">
        <f t="shared" si="1"/>
        <v>3527537</v>
      </c>
      <c r="E31" s="137">
        <v>3238813.55</v>
      </c>
      <c r="F31" s="137">
        <v>3177193.28</v>
      </c>
      <c r="G31" s="66">
        <f t="shared" si="2"/>
        <v>288723.45000000019</v>
      </c>
    </row>
    <row r="32" spans="1:7">
      <c r="A32" s="136" t="s">
        <v>529</v>
      </c>
      <c r="B32" s="137">
        <v>4761602</v>
      </c>
      <c r="C32" s="137">
        <v>368998.07</v>
      </c>
      <c r="D32" s="66">
        <f t="shared" si="1"/>
        <v>5130600.07</v>
      </c>
      <c r="E32" s="137">
        <v>4563131.92</v>
      </c>
      <c r="F32" s="137">
        <v>4462003.29</v>
      </c>
      <c r="G32" s="66">
        <f t="shared" si="2"/>
        <v>567468.15000000037</v>
      </c>
    </row>
    <row r="33" spans="1:7">
      <c r="A33" s="136" t="s">
        <v>530</v>
      </c>
      <c r="B33" s="137">
        <v>13935771</v>
      </c>
      <c r="C33" s="137">
        <v>40938.92</v>
      </c>
      <c r="D33" s="66">
        <f t="shared" si="1"/>
        <v>13976709.92</v>
      </c>
      <c r="E33" s="137">
        <v>12974015.119999999</v>
      </c>
      <c r="F33" s="137">
        <v>12705345.779999999</v>
      </c>
      <c r="G33" s="66">
        <f t="shared" si="2"/>
        <v>1002694.8000000007</v>
      </c>
    </row>
    <row r="34" spans="1:7">
      <c r="A34" s="136" t="s">
        <v>531</v>
      </c>
      <c r="B34" s="137">
        <v>53031624</v>
      </c>
      <c r="C34" s="137">
        <v>38418547.700000003</v>
      </c>
      <c r="D34" s="66">
        <f t="shared" si="1"/>
        <v>91450171.700000003</v>
      </c>
      <c r="E34" s="137">
        <v>77721086.790000007</v>
      </c>
      <c r="F34" s="137">
        <v>72146973.799999997</v>
      </c>
      <c r="G34" s="66">
        <f t="shared" si="2"/>
        <v>13729084.909999996</v>
      </c>
    </row>
    <row r="35" spans="1:7">
      <c r="A35" s="136" t="s">
        <v>532</v>
      </c>
      <c r="B35" s="137">
        <v>26666136</v>
      </c>
      <c r="C35" s="137">
        <v>4573446.41</v>
      </c>
      <c r="D35" s="66">
        <f t="shared" si="1"/>
        <v>31239582.41</v>
      </c>
      <c r="E35" s="137">
        <v>19169552.149999999</v>
      </c>
      <c r="F35" s="137">
        <v>16417854.109999999</v>
      </c>
      <c r="G35" s="66">
        <f t="shared" si="2"/>
        <v>12070030.260000002</v>
      </c>
    </row>
    <row r="36" spans="1:7">
      <c r="A36" s="136" t="s">
        <v>533</v>
      </c>
      <c r="B36" s="137">
        <v>3857533</v>
      </c>
      <c r="C36" s="137">
        <v>1364827.03</v>
      </c>
      <c r="D36" s="66">
        <f t="shared" si="1"/>
        <v>5222360.03</v>
      </c>
      <c r="E36" s="137">
        <v>4958487.03</v>
      </c>
      <c r="F36" s="137">
        <v>4595130.05</v>
      </c>
      <c r="G36" s="66">
        <f t="shared" si="2"/>
        <v>263873</v>
      </c>
    </row>
    <row r="37" spans="1:7">
      <c r="A37" s="136" t="s">
        <v>534</v>
      </c>
      <c r="B37" s="137">
        <v>2107686</v>
      </c>
      <c r="C37" s="137">
        <v>78642.880000000005</v>
      </c>
      <c r="D37" s="66">
        <f t="shared" si="1"/>
        <v>2186328.88</v>
      </c>
      <c r="E37" s="137">
        <v>2130925.37</v>
      </c>
      <c r="F37" s="137">
        <v>2083093.33</v>
      </c>
      <c r="G37" s="66">
        <f t="shared" si="2"/>
        <v>55403.509999999776</v>
      </c>
    </row>
    <row r="38" spans="1:7">
      <c r="A38" s="136" t="s">
        <v>535</v>
      </c>
      <c r="B38" s="137">
        <v>4128842</v>
      </c>
      <c r="C38" s="137">
        <v>-20598.07</v>
      </c>
      <c r="D38" s="66">
        <f t="shared" si="1"/>
        <v>4108243.93</v>
      </c>
      <c r="E38" s="137">
        <v>3925426.78</v>
      </c>
      <c r="F38" s="137">
        <v>3848795.58</v>
      </c>
      <c r="G38" s="66">
        <f t="shared" si="2"/>
        <v>182817.15000000037</v>
      </c>
    </row>
    <row r="39" spans="1:7">
      <c r="A39" s="136" t="s">
        <v>536</v>
      </c>
      <c r="B39" s="137">
        <v>6292683</v>
      </c>
      <c r="C39" s="137">
        <v>-142394.76999999999</v>
      </c>
      <c r="D39" s="66">
        <f t="shared" si="1"/>
        <v>6150288.2300000004</v>
      </c>
      <c r="E39" s="137">
        <v>5666627.0199999996</v>
      </c>
      <c r="F39" s="137">
        <v>5549964.1399999997</v>
      </c>
      <c r="G39" s="66">
        <f t="shared" si="2"/>
        <v>483661.21000000089</v>
      </c>
    </row>
    <row r="40" spans="1:7">
      <c r="A40" s="136" t="s">
        <v>537</v>
      </c>
      <c r="B40" s="137">
        <v>5893798</v>
      </c>
      <c r="C40" s="137">
        <v>-83530.53</v>
      </c>
      <c r="D40" s="66">
        <f t="shared" si="1"/>
        <v>5810267.4699999997</v>
      </c>
      <c r="E40" s="137">
        <v>5549787.4800000004</v>
      </c>
      <c r="F40" s="137">
        <v>5101439.04</v>
      </c>
      <c r="G40" s="66">
        <f t="shared" si="2"/>
        <v>260479.98999999929</v>
      </c>
    </row>
    <row r="41" spans="1:7">
      <c r="A41" s="136" t="s">
        <v>538</v>
      </c>
      <c r="B41" s="137">
        <v>1131982</v>
      </c>
      <c r="C41" s="137">
        <v>23564.48</v>
      </c>
      <c r="D41" s="66">
        <f t="shared" si="1"/>
        <v>1155546.48</v>
      </c>
      <c r="E41" s="137">
        <v>1124439.96</v>
      </c>
      <c r="F41" s="137">
        <v>1100791.3799999999</v>
      </c>
      <c r="G41" s="66">
        <f t="shared" si="2"/>
        <v>31106.520000000019</v>
      </c>
    </row>
    <row r="42" spans="1:7">
      <c r="A42" s="136" t="s">
        <v>539</v>
      </c>
      <c r="B42" s="137">
        <v>5515784</v>
      </c>
      <c r="C42" s="137">
        <v>-180741.21</v>
      </c>
      <c r="D42" s="66">
        <f t="shared" si="1"/>
        <v>5335042.79</v>
      </c>
      <c r="E42" s="137">
        <v>5010466.0199999996</v>
      </c>
      <c r="F42" s="137">
        <v>4904580.84</v>
      </c>
      <c r="G42" s="66">
        <f t="shared" si="2"/>
        <v>324576.77000000048</v>
      </c>
    </row>
    <row r="43" spans="1:7">
      <c r="A43" s="136" t="s">
        <v>540</v>
      </c>
      <c r="B43" s="137">
        <v>3961702</v>
      </c>
      <c r="C43" s="137">
        <v>2675.96</v>
      </c>
      <c r="D43" s="66">
        <f t="shared" si="1"/>
        <v>3964377.96</v>
      </c>
      <c r="E43" s="137">
        <v>3831038.4</v>
      </c>
      <c r="F43" s="137">
        <v>3763448.96</v>
      </c>
      <c r="G43" s="66">
        <f t="shared" si="2"/>
        <v>133339.56000000006</v>
      </c>
    </row>
    <row r="44" spans="1:7">
      <c r="A44" s="136" t="s">
        <v>541</v>
      </c>
      <c r="B44" s="137">
        <v>11466763</v>
      </c>
      <c r="C44" s="137">
        <v>187415049.58000001</v>
      </c>
      <c r="D44" s="66">
        <f t="shared" si="1"/>
        <v>198881812.58000001</v>
      </c>
      <c r="E44" s="137">
        <v>83544314.560000002</v>
      </c>
      <c r="F44" s="137">
        <v>78137876.739999995</v>
      </c>
      <c r="G44" s="66">
        <f t="shared" si="2"/>
        <v>115337498.02000001</v>
      </c>
    </row>
    <row r="45" spans="1:7">
      <c r="A45" s="136" t="s">
        <v>542</v>
      </c>
      <c r="B45" s="137">
        <v>7707507</v>
      </c>
      <c r="C45" s="137">
        <v>5199175.24</v>
      </c>
      <c r="D45" s="66">
        <f t="shared" si="1"/>
        <v>12906682.24</v>
      </c>
      <c r="E45" s="137">
        <v>11274581.109999999</v>
      </c>
      <c r="F45" s="137">
        <v>11150519.82</v>
      </c>
      <c r="G45" s="66">
        <f t="shared" si="2"/>
        <v>1632101.1300000008</v>
      </c>
    </row>
    <row r="46" spans="1:7">
      <c r="A46" s="136" t="s">
        <v>543</v>
      </c>
      <c r="B46" s="137">
        <v>30087474</v>
      </c>
      <c r="C46" s="137">
        <v>2595766.7400000002</v>
      </c>
      <c r="D46" s="66">
        <f t="shared" si="1"/>
        <v>32683240.740000002</v>
      </c>
      <c r="E46" s="137">
        <v>32322781.350000001</v>
      </c>
      <c r="F46" s="137">
        <v>21244935.84</v>
      </c>
      <c r="G46" s="66">
        <f t="shared" si="2"/>
        <v>360459.3900000006</v>
      </c>
    </row>
    <row r="47" spans="1:7">
      <c r="A47" s="136" t="s">
        <v>544</v>
      </c>
      <c r="B47" s="137">
        <v>2091712</v>
      </c>
      <c r="C47" s="137">
        <v>520773.05</v>
      </c>
      <c r="D47" s="66">
        <f t="shared" si="1"/>
        <v>2612485.0499999998</v>
      </c>
      <c r="E47" s="137">
        <v>2372767.7799999998</v>
      </c>
      <c r="F47" s="137">
        <v>2262666.58</v>
      </c>
      <c r="G47" s="66">
        <f t="shared" si="2"/>
        <v>239717.27000000002</v>
      </c>
    </row>
    <row r="48" spans="1:7">
      <c r="A48" s="136" t="s">
        <v>545</v>
      </c>
      <c r="B48" s="137">
        <v>43399639</v>
      </c>
      <c r="C48" s="137">
        <v>2425937.62</v>
      </c>
      <c r="D48" s="66">
        <f t="shared" si="1"/>
        <v>45825576.619999997</v>
      </c>
      <c r="E48" s="137">
        <v>37100675.770000003</v>
      </c>
      <c r="F48" s="137">
        <v>36103760.549999997</v>
      </c>
      <c r="G48" s="66">
        <f t="shared" si="2"/>
        <v>8724900.849999994</v>
      </c>
    </row>
    <row r="49" spans="1:7">
      <c r="A49" s="136" t="s">
        <v>546</v>
      </c>
      <c r="B49" s="137">
        <v>28918385.52</v>
      </c>
      <c r="C49" s="137">
        <v>13434465.23</v>
      </c>
      <c r="D49" s="66">
        <f t="shared" si="1"/>
        <v>42352850.75</v>
      </c>
      <c r="E49" s="137">
        <v>30091811.920000002</v>
      </c>
      <c r="F49" s="137">
        <v>27468407.969999999</v>
      </c>
      <c r="G49" s="66">
        <f t="shared" si="2"/>
        <v>12261038.829999998</v>
      </c>
    </row>
    <row r="50" spans="1:7">
      <c r="A50" s="136" t="s">
        <v>547</v>
      </c>
      <c r="B50" s="137">
        <v>8499782</v>
      </c>
      <c r="C50" s="137">
        <v>-202510.56</v>
      </c>
      <c r="D50" s="66">
        <f t="shared" si="1"/>
        <v>8297271.4400000004</v>
      </c>
      <c r="E50" s="137">
        <v>8091173.9500000002</v>
      </c>
      <c r="F50" s="137">
        <v>7918502.9400000004</v>
      </c>
      <c r="G50" s="66">
        <f t="shared" si="2"/>
        <v>206097.49000000022</v>
      </c>
    </row>
    <row r="51" spans="1:7">
      <c r="A51" s="136" t="s">
        <v>548</v>
      </c>
      <c r="B51" s="137">
        <v>6615768</v>
      </c>
      <c r="C51" s="137">
        <v>-354359.61</v>
      </c>
      <c r="D51" s="66">
        <f t="shared" si="1"/>
        <v>6261408.3899999997</v>
      </c>
      <c r="E51" s="137">
        <v>5780500</v>
      </c>
      <c r="F51" s="137">
        <v>5591019.3600000003</v>
      </c>
      <c r="G51" s="66">
        <f t="shared" si="2"/>
        <v>480908.38999999966</v>
      </c>
    </row>
    <row r="52" spans="1:7">
      <c r="A52" s="136" t="s">
        <v>549</v>
      </c>
      <c r="B52" s="137">
        <v>5357620</v>
      </c>
      <c r="C52" s="137">
        <v>-3764</v>
      </c>
      <c r="D52" s="66">
        <f t="shared" si="1"/>
        <v>5353856</v>
      </c>
      <c r="E52" s="137">
        <v>5217751.3099999996</v>
      </c>
      <c r="F52" s="137">
        <v>5122419.2699999996</v>
      </c>
      <c r="G52" s="66">
        <f t="shared" si="2"/>
        <v>136104.69000000041</v>
      </c>
    </row>
    <row r="53" spans="1:7">
      <c r="A53" s="136" t="s">
        <v>550</v>
      </c>
      <c r="B53" s="137">
        <v>4776946</v>
      </c>
      <c r="C53" s="137">
        <v>106211.94</v>
      </c>
      <c r="D53" s="66">
        <f t="shared" si="1"/>
        <v>4883157.9400000004</v>
      </c>
      <c r="E53" s="137">
        <v>4611520.25</v>
      </c>
      <c r="F53" s="137">
        <v>4344700.37</v>
      </c>
      <c r="G53" s="66">
        <f t="shared" si="2"/>
        <v>271637.69000000041</v>
      </c>
    </row>
    <row r="54" spans="1:7">
      <c r="A54" s="136" t="s">
        <v>551</v>
      </c>
      <c r="B54" s="137">
        <v>4684788</v>
      </c>
      <c r="C54" s="137">
        <v>-984702</v>
      </c>
      <c r="D54" s="66">
        <f t="shared" si="1"/>
        <v>3700086</v>
      </c>
      <c r="E54" s="137">
        <v>3413484.1</v>
      </c>
      <c r="F54" s="137">
        <v>3354006.4</v>
      </c>
      <c r="G54" s="66">
        <f t="shared" si="2"/>
        <v>286601.89999999991</v>
      </c>
    </row>
    <row r="55" spans="1:7">
      <c r="A55" s="136" t="s">
        <v>552</v>
      </c>
      <c r="B55" s="137">
        <v>9963223</v>
      </c>
      <c r="C55" s="137">
        <v>50127.54</v>
      </c>
      <c r="D55" s="66">
        <f t="shared" si="1"/>
        <v>10013350.539999999</v>
      </c>
      <c r="E55" s="137">
        <v>9609726.4800000004</v>
      </c>
      <c r="F55" s="137">
        <v>2976991.84</v>
      </c>
      <c r="G55" s="66">
        <f t="shared" si="2"/>
        <v>403624.05999999866</v>
      </c>
    </row>
    <row r="56" spans="1:7">
      <c r="A56" s="136" t="s">
        <v>553</v>
      </c>
      <c r="B56" s="137">
        <v>11027882</v>
      </c>
      <c r="C56" s="137">
        <v>2466751.33</v>
      </c>
      <c r="D56" s="66">
        <f t="shared" si="1"/>
        <v>13494633.33</v>
      </c>
      <c r="E56" s="137">
        <v>12478120.859999999</v>
      </c>
      <c r="F56" s="137">
        <v>8152945.71</v>
      </c>
      <c r="G56" s="66">
        <f t="shared" si="2"/>
        <v>1016512.4700000007</v>
      </c>
    </row>
    <row r="57" spans="1:7">
      <c r="A57" s="136" t="s">
        <v>554</v>
      </c>
      <c r="B57" s="137">
        <v>4110275</v>
      </c>
      <c r="C57" s="137">
        <v>880603.1</v>
      </c>
      <c r="D57" s="66">
        <f t="shared" si="1"/>
        <v>4990878.0999999996</v>
      </c>
      <c r="E57" s="137">
        <v>4082820.34</v>
      </c>
      <c r="F57" s="137">
        <v>2015708.22</v>
      </c>
      <c r="G57" s="66">
        <f t="shared" si="2"/>
        <v>908057.75999999978</v>
      </c>
    </row>
    <row r="58" spans="1:7">
      <c r="A58" s="136" t="s">
        <v>555</v>
      </c>
      <c r="B58" s="137">
        <v>5894806</v>
      </c>
      <c r="C58" s="137">
        <v>177870.38</v>
      </c>
      <c r="D58" s="66">
        <f t="shared" si="1"/>
        <v>6072676.3799999999</v>
      </c>
      <c r="E58" s="137">
        <v>5804581.21</v>
      </c>
      <c r="F58" s="137">
        <v>5557666.8099999996</v>
      </c>
      <c r="G58" s="66">
        <f t="shared" si="2"/>
        <v>268095.16999999993</v>
      </c>
    </row>
    <row r="59" spans="1:7">
      <c r="A59" s="136" t="s">
        <v>556</v>
      </c>
      <c r="B59" s="137">
        <v>3846844</v>
      </c>
      <c r="C59" s="137">
        <v>792375.4</v>
      </c>
      <c r="D59" s="66">
        <f t="shared" si="1"/>
        <v>4639219.4000000004</v>
      </c>
      <c r="E59" s="137">
        <v>4420607.83</v>
      </c>
      <c r="F59" s="137">
        <v>3850603.44</v>
      </c>
      <c r="G59" s="66">
        <f t="shared" si="2"/>
        <v>218611.5700000003</v>
      </c>
    </row>
    <row r="60" spans="1:7">
      <c r="A60" s="136" t="s">
        <v>557</v>
      </c>
      <c r="B60" s="137">
        <v>12927480</v>
      </c>
      <c r="C60" s="137">
        <v>3517489.32</v>
      </c>
      <c r="D60" s="66">
        <f t="shared" si="1"/>
        <v>16444969.32</v>
      </c>
      <c r="E60" s="137">
        <v>14838054</v>
      </c>
      <c r="F60" s="137">
        <v>12159802.359999999</v>
      </c>
      <c r="G60" s="66">
        <f t="shared" si="2"/>
        <v>1606915.3200000003</v>
      </c>
    </row>
    <row r="61" spans="1:7">
      <c r="A61" s="136" t="s">
        <v>558</v>
      </c>
      <c r="B61" s="137">
        <v>999386</v>
      </c>
      <c r="C61" s="137">
        <v>266.16000000000003</v>
      </c>
      <c r="D61" s="66">
        <f t="shared" si="1"/>
        <v>999652.16</v>
      </c>
      <c r="E61" s="137">
        <v>742538.42</v>
      </c>
      <c r="F61" s="137">
        <v>727384.97</v>
      </c>
      <c r="G61" s="66">
        <f t="shared" si="2"/>
        <v>257113.74</v>
      </c>
    </row>
    <row r="62" spans="1:7">
      <c r="A62" s="136" t="s">
        <v>559</v>
      </c>
      <c r="B62" s="137">
        <v>1128005</v>
      </c>
      <c r="C62" s="137">
        <v>-11269</v>
      </c>
      <c r="D62" s="66">
        <f t="shared" si="1"/>
        <v>1116736</v>
      </c>
      <c r="E62" s="137">
        <v>708385.1</v>
      </c>
      <c r="F62" s="137">
        <v>703056.81</v>
      </c>
      <c r="G62" s="66">
        <f t="shared" si="2"/>
        <v>408350.9</v>
      </c>
    </row>
    <row r="63" spans="1:7">
      <c r="A63" s="136" t="s">
        <v>560</v>
      </c>
      <c r="B63" s="137">
        <v>1964036</v>
      </c>
      <c r="C63" s="137">
        <v>761530.76</v>
      </c>
      <c r="D63" s="66">
        <f t="shared" si="1"/>
        <v>2725566.76</v>
      </c>
      <c r="E63" s="137">
        <v>2237344.4</v>
      </c>
      <c r="F63" s="137">
        <v>2209650.38</v>
      </c>
      <c r="G63" s="66">
        <f t="shared" si="2"/>
        <v>488222.35999999987</v>
      </c>
    </row>
    <row r="64" spans="1:7">
      <c r="A64" s="136" t="s">
        <v>561</v>
      </c>
      <c r="B64" s="137">
        <v>15166124</v>
      </c>
      <c r="C64" s="137">
        <v>153333.32999999999</v>
      </c>
      <c r="D64" s="66">
        <f t="shared" si="1"/>
        <v>15319457.33</v>
      </c>
      <c r="E64" s="137">
        <v>14493940.32</v>
      </c>
      <c r="F64" s="137">
        <v>14294614.18</v>
      </c>
      <c r="G64" s="66">
        <f t="shared" si="2"/>
        <v>825517.00999999978</v>
      </c>
    </row>
    <row r="65" spans="1:7">
      <c r="A65" s="136" t="s">
        <v>562</v>
      </c>
      <c r="B65" s="137">
        <v>1058349</v>
      </c>
      <c r="C65" s="137">
        <v>-31177</v>
      </c>
      <c r="D65" s="66">
        <f t="shared" si="1"/>
        <v>1027172</v>
      </c>
      <c r="E65" s="137">
        <v>702298.92</v>
      </c>
      <c r="F65" s="137">
        <v>679487.23</v>
      </c>
      <c r="G65" s="66">
        <f t="shared" si="2"/>
        <v>324873.07999999996</v>
      </c>
    </row>
    <row r="66" spans="1:7">
      <c r="A66" s="136" t="s">
        <v>563</v>
      </c>
      <c r="B66" s="137">
        <v>3612067</v>
      </c>
      <c r="C66" s="137">
        <v>-420987.24</v>
      </c>
      <c r="D66" s="66">
        <f t="shared" si="1"/>
        <v>3191079.76</v>
      </c>
      <c r="E66" s="137">
        <v>2959648.58</v>
      </c>
      <c r="F66" s="137">
        <v>2697036.22</v>
      </c>
      <c r="G66" s="66">
        <f t="shared" si="2"/>
        <v>231431.1799999997</v>
      </c>
    </row>
    <row r="67" spans="1:7">
      <c r="A67" s="136" t="s">
        <v>564</v>
      </c>
      <c r="B67" s="137">
        <v>19961184.600000001</v>
      </c>
      <c r="C67" s="137">
        <v>2425281.06</v>
      </c>
      <c r="D67" s="66">
        <f t="shared" si="1"/>
        <v>22386465.66</v>
      </c>
      <c r="E67" s="137">
        <v>22384499.52</v>
      </c>
      <c r="F67" s="137">
        <v>22384499.52</v>
      </c>
      <c r="G67" s="66">
        <f t="shared" si="2"/>
        <v>1966.140000000596</v>
      </c>
    </row>
    <row r="68" spans="1:7">
      <c r="A68" s="136" t="s">
        <v>565</v>
      </c>
      <c r="B68" s="137">
        <v>8210642.3300000001</v>
      </c>
      <c r="C68" s="137">
        <v>2043661.94</v>
      </c>
      <c r="D68" s="66">
        <f t="shared" si="1"/>
        <v>10254304.27</v>
      </c>
      <c r="E68" s="137">
        <v>10254304.220000001</v>
      </c>
      <c r="F68" s="137">
        <v>10254304.220000001</v>
      </c>
      <c r="G68" s="66">
        <f t="shared" si="2"/>
        <v>4.999999888241291E-2</v>
      </c>
    </row>
    <row r="69" spans="1:7">
      <c r="A69" s="136" t="s">
        <v>566</v>
      </c>
      <c r="B69" s="137">
        <v>8038000.9500000002</v>
      </c>
      <c r="C69" s="137">
        <v>767463.32</v>
      </c>
      <c r="D69" s="66">
        <f t="shared" si="1"/>
        <v>8805464.2699999996</v>
      </c>
      <c r="E69" s="137">
        <v>8805464.2699999996</v>
      </c>
      <c r="F69" s="137">
        <v>8805464.2699999996</v>
      </c>
      <c r="G69" s="66">
        <f t="shared" si="2"/>
        <v>0</v>
      </c>
    </row>
    <row r="70" spans="1:7">
      <c r="A70" s="52" t="s">
        <v>149</v>
      </c>
      <c r="B70" s="69"/>
      <c r="C70" s="69"/>
      <c r="D70" s="69"/>
      <c r="E70" s="69"/>
      <c r="F70" s="69"/>
      <c r="G70" s="69"/>
    </row>
    <row r="71" spans="1:7">
      <c r="A71" s="22" t="s">
        <v>567</v>
      </c>
      <c r="B71" s="63">
        <f>SUM(B72:B88)</f>
        <v>202946706.88</v>
      </c>
      <c r="C71" s="63">
        <f t="shared" ref="C71:G71" si="3">SUM(C72:C88)</f>
        <v>377537358.14999998</v>
      </c>
      <c r="D71" s="63">
        <f t="shared" si="3"/>
        <v>580484065.02999997</v>
      </c>
      <c r="E71" s="63">
        <f t="shared" si="3"/>
        <v>317740088.15000004</v>
      </c>
      <c r="F71" s="63">
        <f t="shared" si="3"/>
        <v>275199313.12000006</v>
      </c>
      <c r="G71" s="63">
        <f t="shared" si="3"/>
        <v>262743976.88000003</v>
      </c>
    </row>
    <row r="72" spans="1:7">
      <c r="A72" s="136" t="s">
        <v>526</v>
      </c>
      <c r="B72" s="137">
        <v>0</v>
      </c>
      <c r="C72" s="137">
        <v>1776000</v>
      </c>
      <c r="D72" s="66">
        <f t="shared" ref="D72:D88" si="4">B72+C72</f>
        <v>1776000</v>
      </c>
      <c r="E72" s="137">
        <v>1776000</v>
      </c>
      <c r="F72" s="137">
        <v>1776000</v>
      </c>
      <c r="G72" s="66">
        <f t="shared" ref="G72:G88" si="5">D72-E72</f>
        <v>0</v>
      </c>
    </row>
    <row r="73" spans="1:7">
      <c r="A73" s="136" t="s">
        <v>529</v>
      </c>
      <c r="B73" s="137">
        <v>0</v>
      </c>
      <c r="C73" s="137">
        <v>2725253.88</v>
      </c>
      <c r="D73" s="66">
        <f t="shared" si="4"/>
        <v>2725253.88</v>
      </c>
      <c r="E73" s="137">
        <v>2720241.54</v>
      </c>
      <c r="F73" s="137">
        <v>2716922.58</v>
      </c>
      <c r="G73" s="66">
        <f t="shared" si="5"/>
        <v>5012.339999999851</v>
      </c>
    </row>
    <row r="74" spans="1:7">
      <c r="A74" s="136" t="s">
        <v>530</v>
      </c>
      <c r="B74" s="137">
        <v>0</v>
      </c>
      <c r="C74" s="137">
        <v>109353.2</v>
      </c>
      <c r="D74" s="66">
        <f t="shared" si="4"/>
        <v>109353.2</v>
      </c>
      <c r="E74" s="137">
        <v>109353.2</v>
      </c>
      <c r="F74" s="137">
        <v>109353.2</v>
      </c>
      <c r="G74" s="66">
        <f t="shared" si="5"/>
        <v>0</v>
      </c>
    </row>
    <row r="75" spans="1:7">
      <c r="A75" s="136" t="s">
        <v>531</v>
      </c>
      <c r="B75" s="137">
        <v>2000000</v>
      </c>
      <c r="C75" s="137">
        <v>11946482.859999999</v>
      </c>
      <c r="D75" s="66">
        <f t="shared" si="4"/>
        <v>13946482.859999999</v>
      </c>
      <c r="E75" s="137">
        <v>13946482.859999999</v>
      </c>
      <c r="F75" s="137">
        <v>11094075.970000001</v>
      </c>
      <c r="G75" s="66">
        <f t="shared" si="5"/>
        <v>0</v>
      </c>
    </row>
    <row r="76" spans="1:7">
      <c r="A76" s="136" t="s">
        <v>532</v>
      </c>
      <c r="B76" s="137">
        <v>0</v>
      </c>
      <c r="C76" s="137">
        <v>18497577.350000001</v>
      </c>
      <c r="D76" s="66">
        <f t="shared" si="4"/>
        <v>18497577.350000001</v>
      </c>
      <c r="E76" s="137">
        <v>18497577.350000001</v>
      </c>
      <c r="F76" s="137">
        <v>13794987.289999999</v>
      </c>
      <c r="G76" s="66">
        <f t="shared" si="5"/>
        <v>0</v>
      </c>
    </row>
    <row r="77" spans="1:7">
      <c r="A77" s="136" t="s">
        <v>539</v>
      </c>
      <c r="B77" s="137">
        <v>0</v>
      </c>
      <c r="C77" s="137">
        <v>100000</v>
      </c>
      <c r="D77" s="66">
        <f t="shared" si="4"/>
        <v>100000</v>
      </c>
      <c r="E77" s="137">
        <v>100000</v>
      </c>
      <c r="F77" s="137">
        <v>100000</v>
      </c>
      <c r="G77" s="66">
        <f t="shared" si="5"/>
        <v>0</v>
      </c>
    </row>
    <row r="78" spans="1:7">
      <c r="A78" s="136" t="s">
        <v>541</v>
      </c>
      <c r="B78" s="137">
        <v>47782833.280000001</v>
      </c>
      <c r="C78" s="137">
        <v>122919536.14</v>
      </c>
      <c r="D78" s="66">
        <f t="shared" si="4"/>
        <v>170702369.42000002</v>
      </c>
      <c r="E78" s="137">
        <v>94070544.049999997</v>
      </c>
      <c r="F78" s="137">
        <v>65638348.770000003</v>
      </c>
      <c r="G78" s="66">
        <f t="shared" si="5"/>
        <v>76631825.37000002</v>
      </c>
    </row>
    <row r="79" spans="1:7">
      <c r="A79" s="136" t="s">
        <v>544</v>
      </c>
      <c r="B79" s="137">
        <v>8566481</v>
      </c>
      <c r="C79" s="137">
        <v>182748877.09999999</v>
      </c>
      <c r="D79" s="66">
        <f t="shared" si="4"/>
        <v>191315358.09999999</v>
      </c>
      <c r="E79" s="137">
        <v>5725679.7800000003</v>
      </c>
      <c r="F79" s="137">
        <v>5632531.6100000003</v>
      </c>
      <c r="G79" s="66">
        <f t="shared" si="5"/>
        <v>185589678.31999999</v>
      </c>
    </row>
    <row r="80" spans="1:7">
      <c r="A80" s="136" t="s">
        <v>545</v>
      </c>
      <c r="B80" s="137">
        <v>0</v>
      </c>
      <c r="C80" s="137">
        <v>1642040</v>
      </c>
      <c r="D80" s="66">
        <f t="shared" si="4"/>
        <v>1642040</v>
      </c>
      <c r="E80" s="137">
        <v>1632655.77</v>
      </c>
      <c r="F80" s="137">
        <v>1581064.84</v>
      </c>
      <c r="G80" s="66">
        <f t="shared" si="5"/>
        <v>9384.2299999999814</v>
      </c>
    </row>
    <row r="81" spans="1:7">
      <c r="A81" s="136" t="s">
        <v>546</v>
      </c>
      <c r="B81" s="137">
        <v>141346641.59999999</v>
      </c>
      <c r="C81" s="137">
        <v>4863069.67</v>
      </c>
      <c r="D81" s="66">
        <f t="shared" si="4"/>
        <v>146209711.26999998</v>
      </c>
      <c r="E81" s="137">
        <v>146197505.91999999</v>
      </c>
      <c r="F81" s="137">
        <v>139833784.22999999</v>
      </c>
      <c r="G81" s="66">
        <f t="shared" si="5"/>
        <v>12205.34999999404</v>
      </c>
    </row>
    <row r="82" spans="1:7">
      <c r="A82" s="136" t="s">
        <v>547</v>
      </c>
      <c r="B82" s="137">
        <v>0</v>
      </c>
      <c r="C82" s="137">
        <v>251800.42</v>
      </c>
      <c r="D82" s="66">
        <f t="shared" si="4"/>
        <v>251800.42</v>
      </c>
      <c r="E82" s="137">
        <v>251800.41</v>
      </c>
      <c r="F82" s="137">
        <v>251113.77</v>
      </c>
      <c r="G82" s="66">
        <f t="shared" si="5"/>
        <v>1.0000000009313226E-2</v>
      </c>
    </row>
    <row r="83" spans="1:7">
      <c r="A83" s="136" t="s">
        <v>548</v>
      </c>
      <c r="B83" s="137">
        <v>0</v>
      </c>
      <c r="C83" s="137">
        <v>481708</v>
      </c>
      <c r="D83" s="66">
        <f t="shared" si="4"/>
        <v>481708</v>
      </c>
      <c r="E83" s="137">
        <v>480269.6</v>
      </c>
      <c r="F83" s="137">
        <v>449166.83</v>
      </c>
      <c r="G83" s="66">
        <f t="shared" si="5"/>
        <v>1438.4000000000233</v>
      </c>
    </row>
    <row r="84" spans="1:7">
      <c r="A84" s="136" t="s">
        <v>553</v>
      </c>
      <c r="B84" s="137">
        <v>0</v>
      </c>
      <c r="C84" s="137">
        <v>3243326.2</v>
      </c>
      <c r="D84" s="66">
        <f t="shared" si="4"/>
        <v>3243326.2</v>
      </c>
      <c r="E84" s="137">
        <v>2781808.4</v>
      </c>
      <c r="F84" s="137">
        <v>2781808.4</v>
      </c>
      <c r="G84" s="66">
        <f t="shared" si="5"/>
        <v>461517.80000000028</v>
      </c>
    </row>
    <row r="85" spans="1:7">
      <c r="A85" s="136" t="s">
        <v>557</v>
      </c>
      <c r="B85" s="137">
        <v>0</v>
      </c>
      <c r="C85" s="137">
        <v>25882333.329999998</v>
      </c>
      <c r="D85" s="66">
        <f t="shared" si="4"/>
        <v>25882333.329999998</v>
      </c>
      <c r="E85" s="137">
        <v>25882333.32</v>
      </c>
      <c r="F85" s="137">
        <v>25882333.32</v>
      </c>
      <c r="G85" s="66">
        <f t="shared" si="5"/>
        <v>9.9999979138374329E-3</v>
      </c>
    </row>
    <row r="86" spans="1:7">
      <c r="A86" s="136" t="s">
        <v>561</v>
      </c>
      <c r="B86" s="137">
        <v>205700</v>
      </c>
      <c r="C86" s="137">
        <v>350000</v>
      </c>
      <c r="D86" s="66">
        <f t="shared" si="4"/>
        <v>555700</v>
      </c>
      <c r="E86" s="137">
        <v>522784.95</v>
      </c>
      <c r="F86" s="137">
        <v>512771.31</v>
      </c>
      <c r="G86" s="66">
        <f t="shared" si="5"/>
        <v>32915.049999999988</v>
      </c>
    </row>
    <row r="87" spans="1:7">
      <c r="A87" s="136" t="s">
        <v>564</v>
      </c>
      <c r="B87" s="137">
        <v>3045051</v>
      </c>
      <c r="C87" s="137">
        <v>0</v>
      </c>
      <c r="D87" s="66">
        <f t="shared" si="4"/>
        <v>3045051</v>
      </c>
      <c r="E87" s="137">
        <v>3045051</v>
      </c>
      <c r="F87" s="137">
        <v>3045051</v>
      </c>
      <c r="G87" s="66">
        <f t="shared" si="5"/>
        <v>0</v>
      </c>
    </row>
    <row r="88" spans="1:7">
      <c r="A88" s="52" t="s">
        <v>149</v>
      </c>
      <c r="B88" s="69"/>
      <c r="C88" s="69"/>
      <c r="D88" s="66">
        <f t="shared" si="4"/>
        <v>0</v>
      </c>
      <c r="E88" s="66"/>
      <c r="F88" s="66"/>
      <c r="G88" s="66">
        <f t="shared" si="5"/>
        <v>0</v>
      </c>
    </row>
    <row r="89" spans="1:7">
      <c r="A89" s="22" t="s">
        <v>503</v>
      </c>
      <c r="B89" s="63">
        <f>B9+B71</f>
        <v>804069475.83000004</v>
      </c>
      <c r="C89" s="63">
        <f t="shared" ref="C89:F89" si="6">C9+C71</f>
        <v>698731917.13000011</v>
      </c>
      <c r="D89" s="63">
        <f>B89+C89</f>
        <v>1502801392.96</v>
      </c>
      <c r="E89" s="63">
        <f t="shared" si="6"/>
        <v>1045413111.03</v>
      </c>
      <c r="F89" s="63">
        <f t="shared" si="6"/>
        <v>942075255.47000003</v>
      </c>
      <c r="G89" s="63">
        <f>D89-E89</f>
        <v>457388281.93000007</v>
      </c>
    </row>
    <row r="90" spans="1:7">
      <c r="A90" s="70"/>
      <c r="B90" s="138"/>
      <c r="C90" s="138"/>
      <c r="D90" s="138"/>
      <c r="E90" s="138"/>
      <c r="F90" s="138"/>
      <c r="G90" s="138"/>
    </row>
    <row r="91" spans="1:7">
      <c r="A91" s="139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opLeftCell="A19" zoomScaleNormal="100" workbookViewId="0">
      <selection activeCell="A42" sqref="A42"/>
    </sheetView>
  </sheetViews>
  <sheetFormatPr baseColWidth="10" defaultRowHeight="14.4"/>
  <cols>
    <col min="1" max="1" width="70.33203125" customWidth="1"/>
    <col min="2" max="7" width="22" customWidth="1"/>
  </cols>
  <sheetData>
    <row r="1" spans="1:8" ht="51.75" customHeight="1">
      <c r="A1" s="186" t="s">
        <v>568</v>
      </c>
      <c r="B1" s="187"/>
      <c r="C1" s="187"/>
      <c r="D1" s="187"/>
      <c r="E1" s="187"/>
      <c r="F1" s="187"/>
      <c r="G1" s="187"/>
    </row>
    <row r="2" spans="1:8">
      <c r="A2" s="159" t="s">
        <v>1</v>
      </c>
      <c r="B2" s="160"/>
      <c r="C2" s="160"/>
      <c r="D2" s="160"/>
      <c r="E2" s="160"/>
      <c r="F2" s="160"/>
      <c r="G2" s="161"/>
    </row>
    <row r="3" spans="1:8">
      <c r="A3" s="162" t="s">
        <v>569</v>
      </c>
      <c r="B3" s="163"/>
      <c r="C3" s="163"/>
      <c r="D3" s="163"/>
      <c r="E3" s="163"/>
      <c r="F3" s="163"/>
      <c r="G3" s="164"/>
    </row>
    <row r="4" spans="1:8">
      <c r="A4" s="162" t="s">
        <v>570</v>
      </c>
      <c r="B4" s="163"/>
      <c r="C4" s="163"/>
      <c r="D4" s="163"/>
      <c r="E4" s="163"/>
      <c r="F4" s="163"/>
      <c r="G4" s="164"/>
    </row>
    <row r="5" spans="1:8">
      <c r="A5" s="165" t="s">
        <v>167</v>
      </c>
      <c r="B5" s="166"/>
      <c r="C5" s="166"/>
      <c r="D5" s="166"/>
      <c r="E5" s="166"/>
      <c r="F5" s="166"/>
      <c r="G5" s="167"/>
    </row>
    <row r="6" spans="1:8">
      <c r="A6" s="168" t="s">
        <v>4</v>
      </c>
      <c r="B6" s="169"/>
      <c r="C6" s="169"/>
      <c r="D6" s="169"/>
      <c r="E6" s="169"/>
      <c r="F6" s="169"/>
      <c r="G6" s="170"/>
    </row>
    <row r="7" spans="1:8">
      <c r="A7" s="163" t="s">
        <v>6</v>
      </c>
      <c r="B7" s="168" t="s">
        <v>300</v>
      </c>
      <c r="C7" s="169"/>
      <c r="D7" s="169"/>
      <c r="E7" s="169"/>
      <c r="F7" s="170"/>
      <c r="G7" s="178" t="s">
        <v>571</v>
      </c>
    </row>
    <row r="8" spans="1:8" ht="28.8">
      <c r="A8" s="163"/>
      <c r="B8" s="105" t="s">
        <v>302</v>
      </c>
      <c r="C8" s="39" t="s">
        <v>572</v>
      </c>
      <c r="D8" s="105" t="s">
        <v>304</v>
      </c>
      <c r="E8" s="105" t="s">
        <v>193</v>
      </c>
      <c r="F8" s="140" t="s">
        <v>210</v>
      </c>
      <c r="G8" s="177"/>
    </row>
    <row r="9" spans="1:8">
      <c r="A9" s="106" t="s">
        <v>573</v>
      </c>
      <c r="B9" s="141">
        <f>B10+B19+B27+B37</f>
        <v>601122768.95000005</v>
      </c>
      <c r="C9" s="141">
        <f t="shared" ref="C9:G9" si="0">C10+C19+C27+C37</f>
        <v>321194558.98000002</v>
      </c>
      <c r="D9" s="141">
        <f t="shared" si="0"/>
        <v>922317327.93000007</v>
      </c>
      <c r="E9" s="141">
        <f t="shared" si="0"/>
        <v>727673022.88</v>
      </c>
      <c r="F9" s="141">
        <f t="shared" si="0"/>
        <v>666875942.35000002</v>
      </c>
      <c r="G9" s="141">
        <f t="shared" si="0"/>
        <v>194644305.04999998</v>
      </c>
    </row>
    <row r="10" spans="1:8">
      <c r="A10" s="75" t="s">
        <v>574</v>
      </c>
      <c r="B10" s="142">
        <f>SUM(B11:B18)</f>
        <v>331348155.94999999</v>
      </c>
      <c r="C10" s="142">
        <f t="shared" ref="C10:G10" si="1">SUM(C11:C18)</f>
        <v>72750695.530000001</v>
      </c>
      <c r="D10" s="142">
        <f t="shared" si="1"/>
        <v>404098851.48000002</v>
      </c>
      <c r="E10" s="142">
        <f t="shared" si="1"/>
        <v>365202414.76000005</v>
      </c>
      <c r="F10" s="142">
        <f t="shared" si="1"/>
        <v>348592497.66000009</v>
      </c>
      <c r="G10" s="142">
        <f t="shared" si="1"/>
        <v>38896436.720000006</v>
      </c>
    </row>
    <row r="11" spans="1:8">
      <c r="A11" s="110" t="s">
        <v>575</v>
      </c>
      <c r="B11" s="142">
        <v>0</v>
      </c>
      <c r="C11" s="142">
        <v>0</v>
      </c>
      <c r="D11" s="142">
        <f>B11+C11</f>
        <v>0</v>
      </c>
      <c r="E11" s="142">
        <v>0</v>
      </c>
      <c r="F11" s="142">
        <v>0</v>
      </c>
      <c r="G11" s="142">
        <f>D11-E11</f>
        <v>0</v>
      </c>
      <c r="H11" s="143" t="s">
        <v>576</v>
      </c>
    </row>
    <row r="12" spans="1:8">
      <c r="A12" s="110" t="s">
        <v>577</v>
      </c>
      <c r="B12" s="144">
        <v>1986624</v>
      </c>
      <c r="C12" s="144">
        <v>-565</v>
      </c>
      <c r="D12" s="142">
        <f t="shared" ref="D12:D18" si="2">B12+C12</f>
        <v>1986059</v>
      </c>
      <c r="E12" s="144">
        <v>1908240.53</v>
      </c>
      <c r="F12" s="144">
        <v>1873101.02</v>
      </c>
      <c r="G12" s="142">
        <f t="shared" ref="G12:G18" si="3">D12-E12</f>
        <v>77818.469999999972</v>
      </c>
      <c r="H12" s="143" t="s">
        <v>578</v>
      </c>
    </row>
    <row r="13" spans="1:8">
      <c r="A13" s="110" t="s">
        <v>579</v>
      </c>
      <c r="B13" s="144">
        <v>73396488</v>
      </c>
      <c r="C13" s="144">
        <v>-542785.14</v>
      </c>
      <c r="D13" s="142">
        <f t="shared" si="2"/>
        <v>72853702.859999999</v>
      </c>
      <c r="E13" s="144">
        <v>68553476.159999996</v>
      </c>
      <c r="F13" s="144">
        <v>64658158</v>
      </c>
      <c r="G13" s="142">
        <f t="shared" si="3"/>
        <v>4300226.700000003</v>
      </c>
      <c r="H13" s="143" t="s">
        <v>580</v>
      </c>
    </row>
    <row r="14" spans="1:8">
      <c r="A14" s="110" t="s">
        <v>581</v>
      </c>
      <c r="B14" s="142">
        <v>0</v>
      </c>
      <c r="C14" s="142">
        <v>0</v>
      </c>
      <c r="D14" s="142">
        <f t="shared" si="2"/>
        <v>0</v>
      </c>
      <c r="E14" s="142">
        <v>0</v>
      </c>
      <c r="F14" s="142">
        <v>0</v>
      </c>
      <c r="G14" s="142">
        <f t="shared" si="3"/>
        <v>0</v>
      </c>
      <c r="H14" s="143" t="s">
        <v>582</v>
      </c>
    </row>
    <row r="15" spans="1:8">
      <c r="A15" s="110" t="s">
        <v>583</v>
      </c>
      <c r="B15" s="144">
        <v>149307133.43000001</v>
      </c>
      <c r="C15" s="144">
        <v>57281600.920000002</v>
      </c>
      <c r="D15" s="142">
        <f t="shared" si="2"/>
        <v>206588734.35000002</v>
      </c>
      <c r="E15" s="144">
        <v>193606283.11000001</v>
      </c>
      <c r="F15" s="144">
        <v>188660283.30000001</v>
      </c>
      <c r="G15" s="142">
        <f t="shared" si="3"/>
        <v>12982451.24000001</v>
      </c>
      <c r="H15" s="143" t="s">
        <v>584</v>
      </c>
    </row>
    <row r="16" spans="1:8">
      <c r="A16" s="110" t="s">
        <v>585</v>
      </c>
      <c r="B16" s="142">
        <v>0</v>
      </c>
      <c r="C16" s="142">
        <v>0</v>
      </c>
      <c r="D16" s="142">
        <f t="shared" si="2"/>
        <v>0</v>
      </c>
      <c r="E16" s="142">
        <v>0</v>
      </c>
      <c r="F16" s="142">
        <v>0</v>
      </c>
      <c r="G16" s="142">
        <f t="shared" si="3"/>
        <v>0</v>
      </c>
      <c r="H16" s="143" t="s">
        <v>586</v>
      </c>
    </row>
    <row r="17" spans="1:8">
      <c r="A17" s="110" t="s">
        <v>587</v>
      </c>
      <c r="B17" s="144">
        <v>86815391.519999996</v>
      </c>
      <c r="C17" s="144">
        <v>14489470.73</v>
      </c>
      <c r="D17" s="142">
        <f t="shared" si="2"/>
        <v>101304862.25</v>
      </c>
      <c r="E17" s="144">
        <v>81053804.480000004</v>
      </c>
      <c r="F17" s="144">
        <v>77119739.620000005</v>
      </c>
      <c r="G17" s="142">
        <f t="shared" si="3"/>
        <v>20251057.769999996</v>
      </c>
      <c r="H17" s="143" t="s">
        <v>588</v>
      </c>
    </row>
    <row r="18" spans="1:8">
      <c r="A18" s="110" t="s">
        <v>589</v>
      </c>
      <c r="B18" s="144">
        <v>19842519</v>
      </c>
      <c r="C18" s="144">
        <v>1522974.02</v>
      </c>
      <c r="D18" s="142">
        <f t="shared" si="2"/>
        <v>21365493.02</v>
      </c>
      <c r="E18" s="144">
        <v>20080610.48</v>
      </c>
      <c r="F18" s="144">
        <v>16281215.720000001</v>
      </c>
      <c r="G18" s="142">
        <f t="shared" si="3"/>
        <v>1284882.5399999991</v>
      </c>
      <c r="H18" s="143" t="s">
        <v>590</v>
      </c>
    </row>
    <row r="19" spans="1:8">
      <c r="A19" s="75" t="s">
        <v>591</v>
      </c>
      <c r="B19" s="142">
        <f>SUM(B20:B26)</f>
        <v>176431855</v>
      </c>
      <c r="C19" s="142">
        <f t="shared" ref="C19:G19" si="4">SUM(C20:C26)</f>
        <v>192153014.09999999</v>
      </c>
      <c r="D19" s="142">
        <f t="shared" si="4"/>
        <v>368584869.10000002</v>
      </c>
      <c r="E19" s="142">
        <f t="shared" si="4"/>
        <v>238747353.94</v>
      </c>
      <c r="F19" s="142">
        <f t="shared" si="4"/>
        <v>215278020.91</v>
      </c>
      <c r="G19" s="142">
        <f t="shared" si="4"/>
        <v>129837515.15999998</v>
      </c>
    </row>
    <row r="20" spans="1:8">
      <c r="A20" s="110" t="s">
        <v>592</v>
      </c>
      <c r="B20" s="144">
        <v>12266355</v>
      </c>
      <c r="C20" s="144">
        <v>2385518.31</v>
      </c>
      <c r="D20" s="142">
        <f t="shared" ref="D20:D26" si="5">B20+C20</f>
        <v>14651873.310000001</v>
      </c>
      <c r="E20" s="144">
        <v>13955275.310000001</v>
      </c>
      <c r="F20" s="144">
        <v>11591163.050000001</v>
      </c>
      <c r="G20" s="142">
        <f t="shared" ref="G20:G26" si="6">D20-E20</f>
        <v>696598</v>
      </c>
      <c r="H20" s="143" t="s">
        <v>593</v>
      </c>
    </row>
    <row r="21" spans="1:8">
      <c r="A21" s="110" t="s">
        <v>594</v>
      </c>
      <c r="B21" s="144">
        <v>133076534</v>
      </c>
      <c r="C21" s="144">
        <v>157391721.81999999</v>
      </c>
      <c r="D21" s="142">
        <f t="shared" si="5"/>
        <v>290468255.81999999</v>
      </c>
      <c r="E21" s="144">
        <v>172115820.46000001</v>
      </c>
      <c r="F21" s="144">
        <v>152461193.99000001</v>
      </c>
      <c r="G21" s="142">
        <f t="shared" si="6"/>
        <v>118352435.35999998</v>
      </c>
      <c r="H21" s="143" t="s">
        <v>595</v>
      </c>
    </row>
    <row r="22" spans="1:8">
      <c r="A22" s="110" t="s">
        <v>596</v>
      </c>
      <c r="B22" s="144">
        <v>5894806</v>
      </c>
      <c r="C22" s="144">
        <v>177870.38</v>
      </c>
      <c r="D22" s="142">
        <f t="shared" si="5"/>
        <v>6072676.3799999999</v>
      </c>
      <c r="E22" s="144">
        <v>5804581.21</v>
      </c>
      <c r="F22" s="144">
        <v>5557666.8099999996</v>
      </c>
      <c r="G22" s="142">
        <f t="shared" si="6"/>
        <v>268095.16999999993</v>
      </c>
      <c r="H22" s="143" t="s">
        <v>597</v>
      </c>
    </row>
    <row r="23" spans="1:8">
      <c r="A23" s="110" t="s">
        <v>598</v>
      </c>
      <c r="B23" s="144">
        <v>12932128</v>
      </c>
      <c r="C23" s="144">
        <v>32244844.59</v>
      </c>
      <c r="D23" s="142">
        <f t="shared" si="5"/>
        <v>45176972.590000004</v>
      </c>
      <c r="E23" s="144">
        <v>35643588.75</v>
      </c>
      <c r="F23" s="144">
        <v>34600288.579999998</v>
      </c>
      <c r="G23" s="142">
        <f t="shared" si="6"/>
        <v>9533383.8400000036</v>
      </c>
      <c r="H23" s="143" t="s">
        <v>599</v>
      </c>
    </row>
    <row r="24" spans="1:8">
      <c r="A24" s="110" t="s">
        <v>600</v>
      </c>
      <c r="B24" s="144">
        <v>5846063</v>
      </c>
      <c r="C24" s="144">
        <v>-12000</v>
      </c>
      <c r="D24" s="142">
        <f t="shared" si="5"/>
        <v>5834063</v>
      </c>
      <c r="E24" s="144">
        <v>5308037.9800000004</v>
      </c>
      <c r="F24" s="144">
        <v>5265801.9800000004</v>
      </c>
      <c r="G24" s="142">
        <f t="shared" si="6"/>
        <v>526025.01999999955</v>
      </c>
      <c r="H24" s="143" t="s">
        <v>601</v>
      </c>
    </row>
    <row r="25" spans="1:8">
      <c r="A25" s="110" t="s">
        <v>602</v>
      </c>
      <c r="B25" s="142">
        <v>0</v>
      </c>
      <c r="C25" s="142">
        <v>0</v>
      </c>
      <c r="D25" s="142">
        <f t="shared" si="5"/>
        <v>0</v>
      </c>
      <c r="E25" s="142">
        <v>0</v>
      </c>
      <c r="F25" s="142">
        <v>0</v>
      </c>
      <c r="G25" s="142">
        <f t="shared" si="6"/>
        <v>0</v>
      </c>
      <c r="H25" s="143" t="s">
        <v>603</v>
      </c>
    </row>
    <row r="26" spans="1:8">
      <c r="A26" s="110" t="s">
        <v>604</v>
      </c>
      <c r="B26" s="144">
        <v>6415969</v>
      </c>
      <c r="C26" s="144">
        <v>-34941</v>
      </c>
      <c r="D26" s="142">
        <f t="shared" si="5"/>
        <v>6381028</v>
      </c>
      <c r="E26" s="144">
        <v>5920050.2300000004</v>
      </c>
      <c r="F26" s="144">
        <v>5801906.5</v>
      </c>
      <c r="G26" s="142">
        <f t="shared" si="6"/>
        <v>460977.76999999955</v>
      </c>
      <c r="H26" s="143" t="s">
        <v>605</v>
      </c>
    </row>
    <row r="27" spans="1:8">
      <c r="A27" s="75" t="s">
        <v>606</v>
      </c>
      <c r="B27" s="142">
        <f>SUM(B28:B36)</f>
        <v>93342758</v>
      </c>
      <c r="C27" s="142">
        <f t="shared" ref="C27:G27" si="7">SUM(C28:C36)</f>
        <v>56290849.350000001</v>
      </c>
      <c r="D27" s="142">
        <f t="shared" si="7"/>
        <v>149633607.34999999</v>
      </c>
      <c r="E27" s="142">
        <f t="shared" si="7"/>
        <v>123723254.17999999</v>
      </c>
      <c r="F27" s="142">
        <f t="shared" si="7"/>
        <v>103005423.78</v>
      </c>
      <c r="G27" s="142">
        <f t="shared" si="7"/>
        <v>25910353.169999998</v>
      </c>
    </row>
    <row r="28" spans="1:8">
      <c r="A28" s="112" t="s">
        <v>607</v>
      </c>
      <c r="B28" s="144">
        <v>3092041</v>
      </c>
      <c r="C28" s="144">
        <v>750261.76000000001</v>
      </c>
      <c r="D28" s="142">
        <f t="shared" ref="D28:D36" si="8">B28+C28</f>
        <v>3842302.76</v>
      </c>
      <c r="E28" s="144">
        <v>2945729.5</v>
      </c>
      <c r="F28" s="144">
        <v>2912707.19</v>
      </c>
      <c r="G28" s="142">
        <f t="shared" ref="G28:G36" si="9">D28-E28</f>
        <v>896573.25999999978</v>
      </c>
      <c r="H28" s="143" t="s">
        <v>608</v>
      </c>
    </row>
    <row r="29" spans="1:8">
      <c r="A29" s="110" t="s">
        <v>609</v>
      </c>
      <c r="B29" s="144">
        <v>11027882</v>
      </c>
      <c r="C29" s="144">
        <v>2466751.33</v>
      </c>
      <c r="D29" s="142">
        <f t="shared" si="8"/>
        <v>13494633.33</v>
      </c>
      <c r="E29" s="144">
        <v>12478120.859999999</v>
      </c>
      <c r="F29" s="144">
        <v>8152945.71</v>
      </c>
      <c r="G29" s="142">
        <f t="shared" si="9"/>
        <v>1016512.4700000007</v>
      </c>
      <c r="H29" s="143" t="s">
        <v>610</v>
      </c>
    </row>
    <row r="30" spans="1:8">
      <c r="A30" s="110" t="s">
        <v>611</v>
      </c>
      <c r="B30" s="142">
        <v>0</v>
      </c>
      <c r="C30" s="142">
        <v>0</v>
      </c>
      <c r="D30" s="142">
        <f t="shared" si="8"/>
        <v>0</v>
      </c>
      <c r="E30" s="142">
        <v>0</v>
      </c>
      <c r="F30" s="142">
        <v>0</v>
      </c>
      <c r="G30" s="142">
        <f t="shared" si="9"/>
        <v>0</v>
      </c>
      <c r="H30" s="143" t="s">
        <v>612</v>
      </c>
    </row>
    <row r="31" spans="1:8">
      <c r="A31" s="110" t="s">
        <v>613</v>
      </c>
      <c r="B31" s="144">
        <v>58739230</v>
      </c>
      <c r="C31" s="144">
        <v>47428870.380000003</v>
      </c>
      <c r="D31" s="142">
        <f t="shared" si="8"/>
        <v>106168100.38</v>
      </c>
      <c r="E31" s="144">
        <v>85915078.629999995</v>
      </c>
      <c r="F31" s="144">
        <v>72977362.329999998</v>
      </c>
      <c r="G31" s="142">
        <f t="shared" si="9"/>
        <v>20253021.75</v>
      </c>
      <c r="H31" s="143" t="s">
        <v>614</v>
      </c>
    </row>
    <row r="32" spans="1:8">
      <c r="A32" s="110" t="s">
        <v>615</v>
      </c>
      <c r="B32" s="144">
        <v>2709895</v>
      </c>
      <c r="C32" s="144">
        <v>1334835</v>
      </c>
      <c r="D32" s="142">
        <f t="shared" si="8"/>
        <v>4044730</v>
      </c>
      <c r="E32" s="144">
        <v>2383124.94</v>
      </c>
      <c r="F32" s="144">
        <v>2224617.7799999998</v>
      </c>
      <c r="G32" s="142">
        <f t="shared" si="9"/>
        <v>1661605.06</v>
      </c>
      <c r="H32" s="143" t="s">
        <v>616</v>
      </c>
    </row>
    <row r="33" spans="1:8">
      <c r="A33" s="110" t="s">
        <v>617</v>
      </c>
      <c r="B33" s="142">
        <v>0</v>
      </c>
      <c r="C33" s="142">
        <v>0</v>
      </c>
      <c r="D33" s="142">
        <f t="shared" si="8"/>
        <v>0</v>
      </c>
      <c r="E33" s="142">
        <v>0</v>
      </c>
      <c r="F33" s="142">
        <v>0</v>
      </c>
      <c r="G33" s="142">
        <f t="shared" si="9"/>
        <v>0</v>
      </c>
      <c r="H33" s="143" t="s">
        <v>618</v>
      </c>
    </row>
    <row r="34" spans="1:8">
      <c r="A34" s="110" t="s">
        <v>619</v>
      </c>
      <c r="B34" s="144">
        <v>17773710</v>
      </c>
      <c r="C34" s="144">
        <v>4310130.88</v>
      </c>
      <c r="D34" s="142">
        <f t="shared" si="8"/>
        <v>22083840.879999999</v>
      </c>
      <c r="E34" s="144">
        <v>20001200.25</v>
      </c>
      <c r="F34" s="144">
        <v>16737790.77</v>
      </c>
      <c r="G34" s="142">
        <f t="shared" si="9"/>
        <v>2082640.629999999</v>
      </c>
      <c r="H34" s="143" t="s">
        <v>620</v>
      </c>
    </row>
    <row r="35" spans="1:8">
      <c r="A35" s="110" t="s">
        <v>621</v>
      </c>
      <c r="B35" s="142">
        <v>0</v>
      </c>
      <c r="C35" s="142">
        <v>0</v>
      </c>
      <c r="D35" s="142">
        <f t="shared" si="8"/>
        <v>0</v>
      </c>
      <c r="E35" s="142">
        <v>0</v>
      </c>
      <c r="F35" s="142">
        <v>0</v>
      </c>
      <c r="G35" s="142">
        <f t="shared" si="9"/>
        <v>0</v>
      </c>
      <c r="H35" s="143" t="s">
        <v>622</v>
      </c>
    </row>
    <row r="36" spans="1:8">
      <c r="A36" s="110" t="s">
        <v>623</v>
      </c>
      <c r="B36" s="142">
        <v>0</v>
      </c>
      <c r="C36" s="142">
        <v>0</v>
      </c>
      <c r="D36" s="142">
        <f t="shared" si="8"/>
        <v>0</v>
      </c>
      <c r="E36" s="142">
        <v>0</v>
      </c>
      <c r="F36" s="142">
        <v>0</v>
      </c>
      <c r="G36" s="142">
        <f t="shared" si="9"/>
        <v>0</v>
      </c>
      <c r="H36" s="143" t="s">
        <v>624</v>
      </c>
    </row>
    <row r="37" spans="1:8">
      <c r="A37" s="145" t="s">
        <v>657</v>
      </c>
      <c r="B37" s="142">
        <f>SUM(B38:B41)</f>
        <v>0</v>
      </c>
      <c r="C37" s="142">
        <f t="shared" ref="C37:G37" si="10">SUM(C38:C41)</f>
        <v>0</v>
      </c>
      <c r="D37" s="142">
        <f t="shared" si="10"/>
        <v>0</v>
      </c>
      <c r="E37" s="142">
        <f t="shared" si="10"/>
        <v>0</v>
      </c>
      <c r="F37" s="142">
        <f t="shared" si="10"/>
        <v>0</v>
      </c>
      <c r="G37" s="142">
        <f t="shared" si="10"/>
        <v>0</v>
      </c>
    </row>
    <row r="38" spans="1:8">
      <c r="A38" s="112" t="s">
        <v>625</v>
      </c>
      <c r="B38" s="142">
        <v>0</v>
      </c>
      <c r="C38" s="142">
        <v>0</v>
      </c>
      <c r="D38" s="142">
        <f t="shared" ref="D38:D41" si="11">B38+C38</f>
        <v>0</v>
      </c>
      <c r="E38" s="142">
        <v>0</v>
      </c>
      <c r="F38" s="142">
        <v>0</v>
      </c>
      <c r="G38" s="142">
        <f t="shared" ref="G38:G41" si="12">D38-E38</f>
        <v>0</v>
      </c>
      <c r="H38" s="143" t="s">
        <v>626</v>
      </c>
    </row>
    <row r="39" spans="1:8" ht="28.8">
      <c r="A39" s="112" t="s">
        <v>627</v>
      </c>
      <c r="B39" s="142">
        <v>0</v>
      </c>
      <c r="C39" s="142">
        <v>0</v>
      </c>
      <c r="D39" s="142">
        <f t="shared" si="11"/>
        <v>0</v>
      </c>
      <c r="E39" s="142">
        <v>0</v>
      </c>
      <c r="F39" s="142">
        <v>0</v>
      </c>
      <c r="G39" s="142">
        <f t="shared" si="12"/>
        <v>0</v>
      </c>
      <c r="H39" s="143" t="s">
        <v>628</v>
      </c>
    </row>
    <row r="40" spans="1:8">
      <c r="A40" s="112" t="s">
        <v>629</v>
      </c>
      <c r="B40" s="142">
        <v>0</v>
      </c>
      <c r="C40" s="142">
        <v>0</v>
      </c>
      <c r="D40" s="142">
        <f t="shared" si="11"/>
        <v>0</v>
      </c>
      <c r="E40" s="142">
        <v>0</v>
      </c>
      <c r="F40" s="142">
        <v>0</v>
      </c>
      <c r="G40" s="142">
        <f t="shared" si="12"/>
        <v>0</v>
      </c>
      <c r="H40" s="143" t="s">
        <v>630</v>
      </c>
    </row>
    <row r="41" spans="1:8">
      <c r="A41" s="112" t="s">
        <v>631</v>
      </c>
      <c r="B41" s="142">
        <v>0</v>
      </c>
      <c r="C41" s="142">
        <v>0</v>
      </c>
      <c r="D41" s="142">
        <f t="shared" si="11"/>
        <v>0</v>
      </c>
      <c r="E41" s="142">
        <v>0</v>
      </c>
      <c r="F41" s="142">
        <v>0</v>
      </c>
      <c r="G41" s="142">
        <f t="shared" si="12"/>
        <v>0</v>
      </c>
      <c r="H41" s="143" t="s">
        <v>632</v>
      </c>
    </row>
    <row r="42" spans="1:8">
      <c r="A42" s="112"/>
      <c r="B42" s="142"/>
      <c r="C42" s="142"/>
      <c r="D42" s="142"/>
      <c r="E42" s="142"/>
      <c r="F42" s="142"/>
      <c r="G42" s="142"/>
    </row>
    <row r="43" spans="1:8">
      <c r="A43" s="22" t="s">
        <v>678</v>
      </c>
      <c r="B43" s="146">
        <f>B44+B53+B61+B71</f>
        <v>202946706.88</v>
      </c>
      <c r="C43" s="146">
        <f t="shared" ref="C43:G43" si="13">C44+C53+C61+C71</f>
        <v>377537358.14999998</v>
      </c>
      <c r="D43" s="146">
        <f t="shared" si="13"/>
        <v>580484065.02999997</v>
      </c>
      <c r="E43" s="146">
        <f t="shared" si="13"/>
        <v>317740088.14999998</v>
      </c>
      <c r="F43" s="146">
        <f t="shared" si="13"/>
        <v>275199313.12</v>
      </c>
      <c r="G43" s="146">
        <f t="shared" si="13"/>
        <v>262743976.87999997</v>
      </c>
    </row>
    <row r="44" spans="1:8">
      <c r="A44" s="75" t="s">
        <v>574</v>
      </c>
      <c r="B44" s="142">
        <f>SUM(B45:B52)</f>
        <v>152958173.59999999</v>
      </c>
      <c r="C44" s="142">
        <f t="shared" ref="C44:G44" si="14">SUM(C45:C52)</f>
        <v>184556106.77000001</v>
      </c>
      <c r="D44" s="142">
        <f t="shared" si="14"/>
        <v>337514280.37</v>
      </c>
      <c r="E44" s="142">
        <f t="shared" si="14"/>
        <v>151918202.05000001</v>
      </c>
      <c r="F44" s="142">
        <f t="shared" si="14"/>
        <v>145476990.19</v>
      </c>
      <c r="G44" s="142">
        <f t="shared" si="14"/>
        <v>185596078.31999999</v>
      </c>
    </row>
    <row r="45" spans="1:8">
      <c r="A45" s="112" t="s">
        <v>575</v>
      </c>
      <c r="B45" s="142">
        <v>0</v>
      </c>
      <c r="C45" s="142">
        <v>0</v>
      </c>
      <c r="D45" s="142">
        <f t="shared" ref="D45:D52" si="15">B45+C45</f>
        <v>0</v>
      </c>
      <c r="E45" s="142">
        <v>0</v>
      </c>
      <c r="F45" s="142">
        <v>0</v>
      </c>
      <c r="G45" s="142">
        <f t="shared" ref="G45:G52" si="16">D45-E45</f>
        <v>0</v>
      </c>
      <c r="H45" s="143" t="s">
        <v>633</v>
      </c>
    </row>
    <row r="46" spans="1:8">
      <c r="A46" s="112" t="s">
        <v>577</v>
      </c>
      <c r="B46" s="142">
        <v>0</v>
      </c>
      <c r="C46" s="142">
        <v>0</v>
      </c>
      <c r="D46" s="142">
        <f t="shared" si="15"/>
        <v>0</v>
      </c>
      <c r="E46" s="142">
        <v>0</v>
      </c>
      <c r="F46" s="142">
        <v>0</v>
      </c>
      <c r="G46" s="142">
        <f t="shared" si="16"/>
        <v>0</v>
      </c>
      <c r="H46" s="143" t="s">
        <v>634</v>
      </c>
    </row>
    <row r="47" spans="1:8">
      <c r="A47" s="112" t="s">
        <v>579</v>
      </c>
      <c r="B47" s="142">
        <v>0</v>
      </c>
      <c r="C47" s="142">
        <v>0</v>
      </c>
      <c r="D47" s="142">
        <f t="shared" si="15"/>
        <v>0</v>
      </c>
      <c r="E47" s="142">
        <v>0</v>
      </c>
      <c r="F47" s="142">
        <v>0</v>
      </c>
      <c r="G47" s="142">
        <f t="shared" si="16"/>
        <v>0</v>
      </c>
      <c r="H47" s="143" t="s">
        <v>635</v>
      </c>
    </row>
    <row r="48" spans="1:8">
      <c r="A48" s="112" t="s">
        <v>581</v>
      </c>
      <c r="B48" s="142">
        <v>0</v>
      </c>
      <c r="C48" s="142">
        <v>0</v>
      </c>
      <c r="D48" s="142">
        <f t="shared" si="15"/>
        <v>0</v>
      </c>
      <c r="E48" s="142">
        <v>0</v>
      </c>
      <c r="F48" s="142">
        <v>0</v>
      </c>
      <c r="G48" s="142">
        <f t="shared" si="16"/>
        <v>0</v>
      </c>
      <c r="H48" s="143" t="s">
        <v>636</v>
      </c>
    </row>
    <row r="49" spans="1:8">
      <c r="A49" s="112" t="s">
        <v>583</v>
      </c>
      <c r="B49" s="144">
        <v>3045051</v>
      </c>
      <c r="C49" s="144">
        <v>1776000</v>
      </c>
      <c r="D49" s="142">
        <f t="shared" si="15"/>
        <v>4821051</v>
      </c>
      <c r="E49" s="144">
        <v>4821051</v>
      </c>
      <c r="F49" s="144">
        <v>4821051</v>
      </c>
      <c r="G49" s="142">
        <f t="shared" si="16"/>
        <v>0</v>
      </c>
      <c r="H49" s="143" t="s">
        <v>637</v>
      </c>
    </row>
    <row r="50" spans="1:8">
      <c r="A50" s="112" t="s">
        <v>585</v>
      </c>
      <c r="B50" s="142">
        <v>0</v>
      </c>
      <c r="C50" s="142">
        <v>0</v>
      </c>
      <c r="D50" s="142">
        <f t="shared" si="15"/>
        <v>0</v>
      </c>
      <c r="E50" s="142">
        <v>0</v>
      </c>
      <c r="F50" s="142">
        <v>0</v>
      </c>
      <c r="G50" s="142">
        <f t="shared" si="16"/>
        <v>0</v>
      </c>
      <c r="H50" s="143" t="s">
        <v>638</v>
      </c>
    </row>
    <row r="51" spans="1:8">
      <c r="A51" s="112" t="s">
        <v>587</v>
      </c>
      <c r="B51" s="144">
        <v>149913122.59999999</v>
      </c>
      <c r="C51" s="144">
        <v>182780106.77000001</v>
      </c>
      <c r="D51" s="142">
        <f t="shared" si="15"/>
        <v>332693229.37</v>
      </c>
      <c r="E51" s="144">
        <v>147097151.05000001</v>
      </c>
      <c r="F51" s="144">
        <v>140655939.19</v>
      </c>
      <c r="G51" s="142">
        <f t="shared" si="16"/>
        <v>185596078.31999999</v>
      </c>
      <c r="H51" s="143" t="s">
        <v>639</v>
      </c>
    </row>
    <row r="52" spans="1:8">
      <c r="A52" s="112" t="s">
        <v>589</v>
      </c>
      <c r="B52" s="142">
        <v>0</v>
      </c>
      <c r="C52" s="142">
        <v>0</v>
      </c>
      <c r="D52" s="142">
        <f t="shared" si="15"/>
        <v>0</v>
      </c>
      <c r="E52" s="142">
        <v>0</v>
      </c>
      <c r="F52" s="142">
        <v>0</v>
      </c>
      <c r="G52" s="142">
        <f t="shared" si="16"/>
        <v>0</v>
      </c>
      <c r="H52" s="143" t="s">
        <v>640</v>
      </c>
    </row>
    <row r="53" spans="1:8">
      <c r="A53" s="75" t="s">
        <v>591</v>
      </c>
      <c r="B53" s="142">
        <f>SUM(B54:B60)</f>
        <v>2205700</v>
      </c>
      <c r="C53" s="142">
        <f t="shared" ref="C53:G53" si="17">SUM(C54:C60)</f>
        <v>194953125.98999998</v>
      </c>
      <c r="D53" s="142">
        <f t="shared" si="17"/>
        <v>197158825.98999998</v>
      </c>
      <c r="E53" s="142">
        <f t="shared" si="17"/>
        <v>136442062.13</v>
      </c>
      <c r="F53" s="142">
        <f t="shared" si="17"/>
        <v>101058181.21000001</v>
      </c>
      <c r="G53" s="142">
        <f t="shared" si="17"/>
        <v>60716763.859999985</v>
      </c>
    </row>
    <row r="54" spans="1:8">
      <c r="A54" s="112" t="s">
        <v>592</v>
      </c>
      <c r="B54" s="144">
        <v>0</v>
      </c>
      <c r="C54" s="144">
        <v>24638478.640000001</v>
      </c>
      <c r="D54" s="142">
        <f t="shared" ref="D54:D60" si="18">B54+C54</f>
        <v>24638478.640000001</v>
      </c>
      <c r="E54" s="144">
        <v>10883393.060000001</v>
      </c>
      <c r="F54" s="144">
        <v>9415244.3699999992</v>
      </c>
      <c r="G54" s="142">
        <f t="shared" ref="G54:G60" si="19">D54-E54</f>
        <v>13755085.58</v>
      </c>
      <c r="H54" s="143" t="s">
        <v>641</v>
      </c>
    </row>
    <row r="55" spans="1:8">
      <c r="A55" s="112" t="s">
        <v>594</v>
      </c>
      <c r="B55" s="144">
        <v>2000000</v>
      </c>
      <c r="C55" s="144">
        <v>156660833.25999999</v>
      </c>
      <c r="D55" s="142">
        <f t="shared" si="18"/>
        <v>158660833.25999999</v>
      </c>
      <c r="E55" s="144">
        <v>113544238.31</v>
      </c>
      <c r="F55" s="144">
        <v>80985844.200000003</v>
      </c>
      <c r="G55" s="142">
        <f t="shared" si="19"/>
        <v>45116594.949999988</v>
      </c>
      <c r="H55" s="143" t="s">
        <v>642</v>
      </c>
    </row>
    <row r="56" spans="1:8">
      <c r="A56" s="112" t="s">
        <v>596</v>
      </c>
      <c r="B56" s="142">
        <v>0</v>
      </c>
      <c r="C56" s="142">
        <v>0</v>
      </c>
      <c r="D56" s="142">
        <f t="shared" si="18"/>
        <v>0</v>
      </c>
      <c r="E56" s="142">
        <v>0</v>
      </c>
      <c r="F56" s="142">
        <v>0</v>
      </c>
      <c r="G56" s="142">
        <f t="shared" si="19"/>
        <v>0</v>
      </c>
      <c r="H56" s="143" t="s">
        <v>643</v>
      </c>
    </row>
    <row r="57" spans="1:8">
      <c r="A57" s="113" t="s">
        <v>598</v>
      </c>
      <c r="B57" s="144">
        <v>205700</v>
      </c>
      <c r="C57" s="144">
        <v>13653814.09</v>
      </c>
      <c r="D57" s="142">
        <f t="shared" si="18"/>
        <v>13859514.09</v>
      </c>
      <c r="E57" s="144">
        <v>12014430.76</v>
      </c>
      <c r="F57" s="144">
        <v>10657092.640000001</v>
      </c>
      <c r="G57" s="142">
        <f t="shared" si="19"/>
        <v>1845083.33</v>
      </c>
      <c r="H57" s="143" t="s">
        <v>644</v>
      </c>
    </row>
    <row r="58" spans="1:8">
      <c r="A58" s="112" t="s">
        <v>600</v>
      </c>
      <c r="B58" s="142">
        <v>0</v>
      </c>
      <c r="C58" s="142">
        <v>0</v>
      </c>
      <c r="D58" s="142">
        <f t="shared" si="18"/>
        <v>0</v>
      </c>
      <c r="E58" s="142">
        <v>0</v>
      </c>
      <c r="F58" s="142">
        <v>0</v>
      </c>
      <c r="G58" s="142">
        <f t="shared" si="19"/>
        <v>0</v>
      </c>
      <c r="H58" s="143" t="s">
        <v>645</v>
      </c>
    </row>
    <row r="59" spans="1:8">
      <c r="A59" s="112" t="s">
        <v>602</v>
      </c>
      <c r="B59" s="142">
        <v>0</v>
      </c>
      <c r="C59" s="142">
        <v>0</v>
      </c>
      <c r="D59" s="142">
        <f t="shared" si="18"/>
        <v>0</v>
      </c>
      <c r="E59" s="142">
        <v>0</v>
      </c>
      <c r="F59" s="142">
        <v>0</v>
      </c>
      <c r="G59" s="142">
        <f t="shared" si="19"/>
        <v>0</v>
      </c>
      <c r="H59" s="143" t="s">
        <v>646</v>
      </c>
    </row>
    <row r="60" spans="1:8">
      <c r="A60" s="112" t="s">
        <v>604</v>
      </c>
      <c r="B60" s="142">
        <v>0</v>
      </c>
      <c r="C60" s="142">
        <v>0</v>
      </c>
      <c r="D60" s="142">
        <f t="shared" si="18"/>
        <v>0</v>
      </c>
      <c r="E60" s="142">
        <v>0</v>
      </c>
      <c r="F60" s="142">
        <v>0</v>
      </c>
      <c r="G60" s="142">
        <f t="shared" si="19"/>
        <v>0</v>
      </c>
      <c r="H60" s="143" t="s">
        <v>647</v>
      </c>
    </row>
    <row r="61" spans="1:8">
      <c r="A61" s="75" t="s">
        <v>606</v>
      </c>
      <c r="B61" s="142">
        <f>SUM(B62:B70)</f>
        <v>47782833.280000001</v>
      </c>
      <c r="C61" s="142">
        <f t="shared" ref="C61:G61" si="20">SUM(C62:C70)</f>
        <v>-1971874.6100000031</v>
      </c>
      <c r="D61" s="142">
        <f t="shared" si="20"/>
        <v>45810958.670000002</v>
      </c>
      <c r="E61" s="142">
        <f t="shared" si="20"/>
        <v>29379823.969999999</v>
      </c>
      <c r="F61" s="142">
        <f t="shared" si="20"/>
        <v>28664141.719999999</v>
      </c>
      <c r="G61" s="142">
        <f t="shared" si="20"/>
        <v>16431134.699999999</v>
      </c>
    </row>
    <row r="62" spans="1:8">
      <c r="A62" s="112" t="s">
        <v>607</v>
      </c>
      <c r="B62" s="142">
        <v>0</v>
      </c>
      <c r="C62" s="142">
        <v>0</v>
      </c>
      <c r="D62" s="142">
        <f t="shared" ref="D62:D70" si="21">B62+C62</f>
        <v>0</v>
      </c>
      <c r="E62" s="142">
        <v>0</v>
      </c>
      <c r="F62" s="142">
        <v>0</v>
      </c>
      <c r="G62" s="142">
        <f t="shared" ref="G62:G70" si="22">D62-E62</f>
        <v>0</v>
      </c>
      <c r="H62" s="143" t="s">
        <v>648</v>
      </c>
    </row>
    <row r="63" spans="1:8">
      <c r="A63" s="112" t="s">
        <v>609</v>
      </c>
      <c r="B63" s="144">
        <v>0</v>
      </c>
      <c r="C63" s="144">
        <v>3243326.2</v>
      </c>
      <c r="D63" s="142">
        <f t="shared" si="21"/>
        <v>3243326.2</v>
      </c>
      <c r="E63" s="144">
        <v>2781808.4</v>
      </c>
      <c r="F63" s="144">
        <v>2781808.4</v>
      </c>
      <c r="G63" s="142">
        <f t="shared" si="22"/>
        <v>461517.80000000028</v>
      </c>
      <c r="H63" s="143" t="s">
        <v>649</v>
      </c>
    </row>
    <row r="64" spans="1:8">
      <c r="A64" s="112" t="s">
        <v>611</v>
      </c>
      <c r="B64" s="142">
        <v>0</v>
      </c>
      <c r="C64" s="142">
        <v>0</v>
      </c>
      <c r="D64" s="142">
        <f t="shared" si="21"/>
        <v>0</v>
      </c>
      <c r="E64" s="142">
        <v>0</v>
      </c>
      <c r="F64" s="142">
        <v>0</v>
      </c>
      <c r="G64" s="142">
        <f t="shared" si="22"/>
        <v>0</v>
      </c>
      <c r="H64" s="143" t="s">
        <v>650</v>
      </c>
    </row>
    <row r="65" spans="1:8">
      <c r="A65" s="112" t="s">
        <v>613</v>
      </c>
      <c r="B65" s="144">
        <v>47782833.280000001</v>
      </c>
      <c r="C65" s="144">
        <v>-31097534.140000001</v>
      </c>
      <c r="D65" s="142">
        <f t="shared" si="21"/>
        <v>16685299.140000001</v>
      </c>
      <c r="E65" s="144">
        <v>715682.25</v>
      </c>
      <c r="F65" s="144">
        <v>0</v>
      </c>
      <c r="G65" s="142">
        <f t="shared" si="22"/>
        <v>15969616.890000001</v>
      </c>
      <c r="H65" s="143" t="s">
        <v>651</v>
      </c>
    </row>
    <row r="66" spans="1:8">
      <c r="A66" s="112" t="s">
        <v>615</v>
      </c>
      <c r="B66" s="142">
        <v>0</v>
      </c>
      <c r="C66" s="142">
        <v>0</v>
      </c>
      <c r="D66" s="142">
        <f t="shared" si="21"/>
        <v>0</v>
      </c>
      <c r="E66" s="142">
        <v>0</v>
      </c>
      <c r="F66" s="142">
        <v>0</v>
      </c>
      <c r="G66" s="142">
        <f t="shared" si="22"/>
        <v>0</v>
      </c>
      <c r="H66" s="143" t="s">
        <v>652</v>
      </c>
    </row>
    <row r="67" spans="1:8">
      <c r="A67" s="112" t="s">
        <v>617</v>
      </c>
      <c r="B67" s="142">
        <v>0</v>
      </c>
      <c r="C67" s="142">
        <v>0</v>
      </c>
      <c r="D67" s="142">
        <f t="shared" si="21"/>
        <v>0</v>
      </c>
      <c r="E67" s="142">
        <v>0</v>
      </c>
      <c r="F67" s="142">
        <v>0</v>
      </c>
      <c r="G67" s="142">
        <f t="shared" si="22"/>
        <v>0</v>
      </c>
      <c r="H67" s="143" t="s">
        <v>653</v>
      </c>
    </row>
    <row r="68" spans="1:8">
      <c r="A68" s="112" t="s">
        <v>619</v>
      </c>
      <c r="B68" s="144">
        <v>0</v>
      </c>
      <c r="C68" s="144">
        <v>25882333.329999998</v>
      </c>
      <c r="D68" s="142">
        <f t="shared" si="21"/>
        <v>25882333.329999998</v>
      </c>
      <c r="E68" s="144">
        <v>25882333.32</v>
      </c>
      <c r="F68" s="144">
        <v>25882333.32</v>
      </c>
      <c r="G68" s="142">
        <f t="shared" si="22"/>
        <v>9.9999979138374329E-3</v>
      </c>
      <c r="H68" s="143" t="s">
        <v>654</v>
      </c>
    </row>
    <row r="69" spans="1:8">
      <c r="A69" s="112" t="s">
        <v>621</v>
      </c>
      <c r="B69" s="142">
        <v>0</v>
      </c>
      <c r="C69" s="142">
        <v>0</v>
      </c>
      <c r="D69" s="142">
        <f t="shared" si="21"/>
        <v>0</v>
      </c>
      <c r="E69" s="142">
        <v>0</v>
      </c>
      <c r="F69" s="142">
        <v>0</v>
      </c>
      <c r="G69" s="142">
        <f t="shared" si="22"/>
        <v>0</v>
      </c>
      <c r="H69" s="143" t="s">
        <v>655</v>
      </c>
    </row>
    <row r="70" spans="1:8">
      <c r="A70" s="112" t="s">
        <v>623</v>
      </c>
      <c r="B70" s="142">
        <v>0</v>
      </c>
      <c r="C70" s="142">
        <v>0</v>
      </c>
      <c r="D70" s="142">
        <f t="shared" si="21"/>
        <v>0</v>
      </c>
      <c r="E70" s="142">
        <v>0</v>
      </c>
      <c r="F70" s="142">
        <v>0</v>
      </c>
      <c r="G70" s="142">
        <f t="shared" si="22"/>
        <v>0</v>
      </c>
      <c r="H70" s="143" t="s">
        <v>656</v>
      </c>
    </row>
    <row r="71" spans="1:8">
      <c r="A71" s="145" t="s">
        <v>657</v>
      </c>
      <c r="B71" s="147">
        <f>SUM(B72:B75)</f>
        <v>0</v>
      </c>
      <c r="C71" s="147">
        <f t="shared" ref="C71:G71" si="23">SUM(C72:C75)</f>
        <v>0</v>
      </c>
      <c r="D71" s="147">
        <f t="shared" si="23"/>
        <v>0</v>
      </c>
      <c r="E71" s="147">
        <f t="shared" si="23"/>
        <v>0</v>
      </c>
      <c r="F71" s="147">
        <f t="shared" si="23"/>
        <v>0</v>
      </c>
      <c r="G71" s="147">
        <f t="shared" si="23"/>
        <v>0</v>
      </c>
    </row>
    <row r="72" spans="1:8">
      <c r="A72" s="112" t="s">
        <v>625</v>
      </c>
      <c r="B72" s="142">
        <v>0</v>
      </c>
      <c r="C72" s="142">
        <v>0</v>
      </c>
      <c r="D72" s="142">
        <f t="shared" ref="D72:D75" si="24">B72+C72</f>
        <v>0</v>
      </c>
      <c r="E72" s="142">
        <v>0</v>
      </c>
      <c r="F72" s="142">
        <v>0</v>
      </c>
      <c r="G72" s="142">
        <f t="shared" ref="G72:G75" si="25">D72-E72</f>
        <v>0</v>
      </c>
      <c r="H72" s="143" t="s">
        <v>658</v>
      </c>
    </row>
    <row r="73" spans="1:8" ht="28.8">
      <c r="A73" s="112" t="s">
        <v>627</v>
      </c>
      <c r="B73" s="142">
        <v>0</v>
      </c>
      <c r="C73" s="142">
        <v>0</v>
      </c>
      <c r="D73" s="142">
        <f t="shared" si="24"/>
        <v>0</v>
      </c>
      <c r="E73" s="142">
        <v>0</v>
      </c>
      <c r="F73" s="142">
        <v>0</v>
      </c>
      <c r="G73" s="142">
        <f t="shared" si="25"/>
        <v>0</v>
      </c>
      <c r="H73" s="143" t="s">
        <v>659</v>
      </c>
    </row>
    <row r="74" spans="1:8">
      <c r="A74" s="112" t="s">
        <v>629</v>
      </c>
      <c r="B74" s="142">
        <v>0</v>
      </c>
      <c r="C74" s="142">
        <v>0</v>
      </c>
      <c r="D74" s="142">
        <f t="shared" si="24"/>
        <v>0</v>
      </c>
      <c r="E74" s="142">
        <v>0</v>
      </c>
      <c r="F74" s="142">
        <v>0</v>
      </c>
      <c r="G74" s="142">
        <f t="shared" si="25"/>
        <v>0</v>
      </c>
      <c r="H74" s="143" t="s">
        <v>660</v>
      </c>
    </row>
    <row r="75" spans="1:8">
      <c r="A75" s="112" t="s">
        <v>631</v>
      </c>
      <c r="B75" s="142">
        <v>0</v>
      </c>
      <c r="C75" s="142">
        <v>0</v>
      </c>
      <c r="D75" s="142">
        <f t="shared" si="24"/>
        <v>0</v>
      </c>
      <c r="E75" s="142">
        <v>0</v>
      </c>
      <c r="F75" s="142">
        <v>0</v>
      </c>
      <c r="G75" s="142">
        <f t="shared" si="25"/>
        <v>0</v>
      </c>
      <c r="H75" s="143" t="s">
        <v>661</v>
      </c>
    </row>
    <row r="76" spans="1:8">
      <c r="A76" s="11"/>
      <c r="B76" s="148"/>
      <c r="C76" s="148"/>
      <c r="D76" s="148"/>
      <c r="E76" s="148"/>
      <c r="F76" s="148"/>
      <c r="G76" s="148"/>
    </row>
    <row r="77" spans="1:8">
      <c r="A77" s="22" t="s">
        <v>503</v>
      </c>
      <c r="B77" s="146">
        <f>B9+B43</f>
        <v>804069475.83000004</v>
      </c>
      <c r="C77" s="146">
        <f t="shared" ref="C77:G77" si="26">C9+C43</f>
        <v>698731917.13</v>
      </c>
      <c r="D77" s="146">
        <f t="shared" si="26"/>
        <v>1502801392.96</v>
      </c>
      <c r="E77" s="146">
        <f t="shared" si="26"/>
        <v>1045413111.03</v>
      </c>
      <c r="F77" s="146">
        <f t="shared" si="26"/>
        <v>942075255.47000003</v>
      </c>
      <c r="G77" s="146">
        <f t="shared" si="26"/>
        <v>457388281.92999995</v>
      </c>
    </row>
    <row r="78" spans="1:8">
      <c r="A78" s="70"/>
      <c r="B78" s="149"/>
      <c r="C78" s="149"/>
      <c r="D78" s="149"/>
      <c r="E78" s="149"/>
      <c r="F78" s="149"/>
      <c r="G78" s="149"/>
      <c r="H78" s="13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activeCell="A40" sqref="A40"/>
    </sheetView>
  </sheetViews>
  <sheetFormatPr baseColWidth="10" defaultRowHeight="14.4"/>
  <cols>
    <col min="1" max="1" width="91.109375" customWidth="1"/>
    <col min="2" max="2" width="22.109375" customWidth="1"/>
    <col min="3" max="3" width="21.109375" customWidth="1"/>
    <col min="4" max="4" width="19.88671875" customWidth="1"/>
    <col min="5" max="5" width="20.88671875" customWidth="1"/>
    <col min="6" max="6" width="20.6640625" customWidth="1"/>
    <col min="7" max="7" width="18.33203125" customWidth="1"/>
  </cols>
  <sheetData>
    <row r="1" spans="1:7" ht="55.5" customHeight="1">
      <c r="A1" s="179" t="s">
        <v>662</v>
      </c>
      <c r="B1" s="176"/>
      <c r="C1" s="176"/>
      <c r="D1" s="176"/>
      <c r="E1" s="176"/>
      <c r="F1" s="176"/>
      <c r="G1" s="176"/>
    </row>
    <row r="2" spans="1:7">
      <c r="A2" s="159" t="s">
        <v>1</v>
      </c>
      <c r="B2" s="160"/>
      <c r="C2" s="160"/>
      <c r="D2" s="160"/>
      <c r="E2" s="160"/>
      <c r="F2" s="160"/>
      <c r="G2" s="161"/>
    </row>
    <row r="3" spans="1:7">
      <c r="A3" s="165" t="s">
        <v>298</v>
      </c>
      <c r="B3" s="166"/>
      <c r="C3" s="166"/>
      <c r="D3" s="166"/>
      <c r="E3" s="166"/>
      <c r="F3" s="166"/>
      <c r="G3" s="167"/>
    </row>
    <row r="4" spans="1:7">
      <c r="A4" s="165" t="s">
        <v>663</v>
      </c>
      <c r="B4" s="166"/>
      <c r="C4" s="166"/>
      <c r="D4" s="166"/>
      <c r="E4" s="166"/>
      <c r="F4" s="166"/>
      <c r="G4" s="167"/>
    </row>
    <row r="5" spans="1:7">
      <c r="A5" s="165" t="s">
        <v>167</v>
      </c>
      <c r="B5" s="166"/>
      <c r="C5" s="166"/>
      <c r="D5" s="166"/>
      <c r="E5" s="166"/>
      <c r="F5" s="166"/>
      <c r="G5" s="167"/>
    </row>
    <row r="6" spans="1:7">
      <c r="A6" s="168" t="s">
        <v>4</v>
      </c>
      <c r="B6" s="169"/>
      <c r="C6" s="169"/>
      <c r="D6" s="169"/>
      <c r="E6" s="169"/>
      <c r="F6" s="169"/>
      <c r="G6" s="170"/>
    </row>
    <row r="7" spans="1:7">
      <c r="A7" s="173" t="s">
        <v>664</v>
      </c>
      <c r="B7" s="177" t="s">
        <v>300</v>
      </c>
      <c r="C7" s="177"/>
      <c r="D7" s="177"/>
      <c r="E7" s="177"/>
      <c r="F7" s="177"/>
      <c r="G7" s="177" t="s">
        <v>301</v>
      </c>
    </row>
    <row r="8" spans="1:7" ht="28.8">
      <c r="A8" s="174"/>
      <c r="B8" s="39" t="s">
        <v>302</v>
      </c>
      <c r="C8" s="150" t="s">
        <v>572</v>
      </c>
      <c r="D8" s="150" t="s">
        <v>236</v>
      </c>
      <c r="E8" s="150" t="s">
        <v>193</v>
      </c>
      <c r="F8" s="150" t="s">
        <v>210</v>
      </c>
      <c r="G8" s="188"/>
    </row>
    <row r="9" spans="1:7">
      <c r="A9" s="106" t="s">
        <v>665</v>
      </c>
      <c r="B9" s="151">
        <f>B10+B11+B12+B15+B16+B19</f>
        <v>330880738.55000001</v>
      </c>
      <c r="C9" s="151">
        <f t="shared" ref="C9:G9" si="0">C10+C11+C12+C15+C16+C19</f>
        <v>35269798.399999999</v>
      </c>
      <c r="D9" s="151">
        <f t="shared" si="0"/>
        <v>366150536.94999999</v>
      </c>
      <c r="E9" s="151">
        <f t="shared" si="0"/>
        <v>345085335.41000003</v>
      </c>
      <c r="F9" s="151">
        <f t="shared" si="0"/>
        <v>337078371.45999998</v>
      </c>
      <c r="G9" s="151">
        <f t="shared" si="0"/>
        <v>21065201.539999962</v>
      </c>
    </row>
    <row r="10" spans="1:7">
      <c r="A10" s="75" t="s">
        <v>682</v>
      </c>
      <c r="B10" s="152">
        <v>330880738.55000001</v>
      </c>
      <c r="C10" s="152">
        <v>35269798.399999999</v>
      </c>
      <c r="D10" s="153">
        <f>B10+C10</f>
        <v>366150536.94999999</v>
      </c>
      <c r="E10" s="152">
        <v>345085335.41000003</v>
      </c>
      <c r="F10" s="152">
        <v>337078371.45999998</v>
      </c>
      <c r="G10" s="153">
        <f>D10-E10</f>
        <v>21065201.539999962</v>
      </c>
    </row>
    <row r="11" spans="1:7">
      <c r="A11" s="75" t="s">
        <v>666</v>
      </c>
      <c r="B11" s="153">
        <v>0</v>
      </c>
      <c r="C11" s="153">
        <v>0</v>
      </c>
      <c r="D11" s="153">
        <f>B11+C11</f>
        <v>0</v>
      </c>
      <c r="E11" s="153">
        <v>0</v>
      </c>
      <c r="F11" s="153">
        <v>0</v>
      </c>
      <c r="G11" s="153">
        <f>D11-E11</f>
        <v>0</v>
      </c>
    </row>
    <row r="12" spans="1:7">
      <c r="A12" s="75" t="s">
        <v>667</v>
      </c>
      <c r="B12" s="153">
        <f>B13+B14</f>
        <v>0</v>
      </c>
      <c r="C12" s="153">
        <f t="shared" ref="C12:G12" si="1">C13+C14</f>
        <v>0</v>
      </c>
      <c r="D12" s="153">
        <f t="shared" si="1"/>
        <v>0</v>
      </c>
      <c r="E12" s="153">
        <f t="shared" si="1"/>
        <v>0</v>
      </c>
      <c r="F12" s="153">
        <f t="shared" si="1"/>
        <v>0</v>
      </c>
      <c r="G12" s="153">
        <f t="shared" si="1"/>
        <v>0</v>
      </c>
    </row>
    <row r="13" spans="1:7">
      <c r="A13" s="110" t="s">
        <v>668</v>
      </c>
      <c r="B13" s="153">
        <v>0</v>
      </c>
      <c r="C13" s="153">
        <v>0</v>
      </c>
      <c r="D13" s="153">
        <f>B13+C13</f>
        <v>0</v>
      </c>
      <c r="E13" s="153">
        <v>0</v>
      </c>
      <c r="F13" s="153">
        <v>0</v>
      </c>
      <c r="G13" s="153">
        <f>D13-E13</f>
        <v>0</v>
      </c>
    </row>
    <row r="14" spans="1:7">
      <c r="A14" s="110" t="s">
        <v>669</v>
      </c>
      <c r="B14" s="153">
        <v>0</v>
      </c>
      <c r="C14" s="153">
        <v>0</v>
      </c>
      <c r="D14" s="153">
        <f>B14+C14</f>
        <v>0</v>
      </c>
      <c r="E14" s="153">
        <v>0</v>
      </c>
      <c r="F14" s="153">
        <v>0</v>
      </c>
      <c r="G14" s="153">
        <f>D14-E14</f>
        <v>0</v>
      </c>
    </row>
    <row r="15" spans="1:7">
      <c r="A15" s="75" t="s">
        <v>670</v>
      </c>
      <c r="B15" s="153">
        <v>0</v>
      </c>
      <c r="C15" s="153">
        <v>0</v>
      </c>
      <c r="D15" s="153">
        <f>B15+C15</f>
        <v>0</v>
      </c>
      <c r="E15" s="153">
        <v>0</v>
      </c>
      <c r="F15" s="153">
        <v>0</v>
      </c>
      <c r="G15" s="153">
        <f>D15-E15</f>
        <v>0</v>
      </c>
    </row>
    <row r="16" spans="1:7" ht="28.8">
      <c r="A16" s="145" t="s">
        <v>671</v>
      </c>
      <c r="B16" s="153">
        <f>B17+B18</f>
        <v>0</v>
      </c>
      <c r="C16" s="153">
        <f t="shared" ref="C16:G16" si="2">C17+C18</f>
        <v>0</v>
      </c>
      <c r="D16" s="153">
        <f t="shared" si="2"/>
        <v>0</v>
      </c>
      <c r="E16" s="153">
        <f t="shared" si="2"/>
        <v>0</v>
      </c>
      <c r="F16" s="153">
        <f t="shared" si="2"/>
        <v>0</v>
      </c>
      <c r="G16" s="153">
        <f t="shared" si="2"/>
        <v>0</v>
      </c>
    </row>
    <row r="17" spans="1:7">
      <c r="A17" s="110" t="s">
        <v>672</v>
      </c>
      <c r="B17" s="153">
        <v>0</v>
      </c>
      <c r="C17" s="153">
        <v>0</v>
      </c>
      <c r="D17" s="153">
        <f>B17+C17</f>
        <v>0</v>
      </c>
      <c r="E17" s="153">
        <v>0</v>
      </c>
      <c r="F17" s="153">
        <v>0</v>
      </c>
      <c r="G17" s="153">
        <f>D17-E17</f>
        <v>0</v>
      </c>
    </row>
    <row r="18" spans="1:7">
      <c r="A18" s="110" t="s">
        <v>673</v>
      </c>
      <c r="B18" s="153">
        <v>0</v>
      </c>
      <c r="C18" s="153">
        <v>0</v>
      </c>
      <c r="D18" s="153">
        <f>B18+C18</f>
        <v>0</v>
      </c>
      <c r="E18" s="153">
        <v>0</v>
      </c>
      <c r="F18" s="153">
        <v>0</v>
      </c>
      <c r="G18" s="153">
        <f>D18-E18</f>
        <v>0</v>
      </c>
    </row>
    <row r="19" spans="1:7">
      <c r="A19" s="75" t="s">
        <v>674</v>
      </c>
      <c r="B19" s="153">
        <v>0</v>
      </c>
      <c r="C19" s="153">
        <v>0</v>
      </c>
      <c r="D19" s="153">
        <f>B19+C19</f>
        <v>0</v>
      </c>
      <c r="E19" s="153">
        <v>0</v>
      </c>
      <c r="F19" s="153">
        <v>0</v>
      </c>
      <c r="G19" s="153">
        <f>D19-E19</f>
        <v>0</v>
      </c>
    </row>
    <row r="20" spans="1:7">
      <c r="A20" s="11"/>
      <c r="B20" s="154"/>
      <c r="C20" s="154"/>
      <c r="D20" s="154"/>
      <c r="E20" s="154"/>
      <c r="F20" s="154"/>
      <c r="G20" s="154"/>
    </row>
    <row r="21" spans="1:7">
      <c r="A21" s="155" t="s">
        <v>683</v>
      </c>
      <c r="B21" s="151">
        <f>B22+B23+B24+B27+B28+B31</f>
        <v>141439366</v>
      </c>
      <c r="C21" s="151">
        <f t="shared" ref="C21:G21" si="3">C22+C23+C24+C27+C28+C31</f>
        <v>-7747909.5199999996</v>
      </c>
      <c r="D21" s="151">
        <f t="shared" si="3"/>
        <v>133691456.48</v>
      </c>
      <c r="E21" s="151">
        <f t="shared" si="3"/>
        <v>133680656.58</v>
      </c>
      <c r="F21" s="151">
        <f t="shared" si="3"/>
        <v>130837065.56999999</v>
      </c>
      <c r="G21" s="151">
        <f t="shared" si="3"/>
        <v>10799.90000000596</v>
      </c>
    </row>
    <row r="22" spans="1:7">
      <c r="A22" s="75" t="s">
        <v>682</v>
      </c>
      <c r="B22" s="152">
        <v>141439366</v>
      </c>
      <c r="C22" s="152">
        <v>-7747909.5199999996</v>
      </c>
      <c r="D22" s="153">
        <f>B22+C22</f>
        <v>133691456.48</v>
      </c>
      <c r="E22" s="152">
        <v>133680656.58</v>
      </c>
      <c r="F22" s="152">
        <v>130837065.56999999</v>
      </c>
      <c r="G22" s="153">
        <f>D22-E22</f>
        <v>10799.90000000596</v>
      </c>
    </row>
    <row r="23" spans="1:7">
      <c r="A23" s="75" t="s">
        <v>666</v>
      </c>
      <c r="B23" s="153">
        <v>0</v>
      </c>
      <c r="C23" s="153">
        <v>0</v>
      </c>
      <c r="D23" s="153">
        <f>B23+C23</f>
        <v>0</v>
      </c>
      <c r="E23" s="153">
        <v>0</v>
      </c>
      <c r="F23" s="153">
        <v>0</v>
      </c>
      <c r="G23" s="153">
        <f>D23-E23</f>
        <v>0</v>
      </c>
    </row>
    <row r="24" spans="1:7">
      <c r="A24" s="75" t="s">
        <v>667</v>
      </c>
      <c r="B24" s="153">
        <f>B25+B26</f>
        <v>0</v>
      </c>
      <c r="C24" s="153">
        <f>C25+C26</f>
        <v>0</v>
      </c>
      <c r="D24" s="153">
        <f>D25+D26</f>
        <v>0</v>
      </c>
      <c r="E24" s="153">
        <f t="shared" ref="E24:G24" si="4">E25+E26</f>
        <v>0</v>
      </c>
      <c r="F24" s="153">
        <f t="shared" si="4"/>
        <v>0</v>
      </c>
      <c r="G24" s="153">
        <f t="shared" si="4"/>
        <v>0</v>
      </c>
    </row>
    <row r="25" spans="1:7">
      <c r="A25" s="110" t="s">
        <v>668</v>
      </c>
      <c r="B25" s="153">
        <v>0</v>
      </c>
      <c r="C25" s="153">
        <v>0</v>
      </c>
      <c r="D25" s="153">
        <f>B25+C25</f>
        <v>0</v>
      </c>
      <c r="E25" s="153">
        <v>0</v>
      </c>
      <c r="F25" s="153">
        <v>0</v>
      </c>
      <c r="G25" s="153">
        <f>D25-E25</f>
        <v>0</v>
      </c>
    </row>
    <row r="26" spans="1:7">
      <c r="A26" s="110" t="s">
        <v>669</v>
      </c>
      <c r="B26" s="153">
        <v>0</v>
      </c>
      <c r="C26" s="153">
        <v>0</v>
      </c>
      <c r="D26" s="153">
        <f>B26+C26</f>
        <v>0</v>
      </c>
      <c r="E26" s="153">
        <v>0</v>
      </c>
      <c r="F26" s="153">
        <v>0</v>
      </c>
      <c r="G26" s="153">
        <f>D26-E26</f>
        <v>0</v>
      </c>
    </row>
    <row r="27" spans="1:7">
      <c r="A27" s="75" t="s">
        <v>670</v>
      </c>
      <c r="B27" s="153">
        <v>0</v>
      </c>
      <c r="C27" s="153">
        <v>0</v>
      </c>
      <c r="D27" s="153">
        <f>B27+C27</f>
        <v>0</v>
      </c>
      <c r="E27" s="153">
        <v>0</v>
      </c>
      <c r="F27" s="153">
        <v>0</v>
      </c>
      <c r="G27" s="153">
        <f>D27-E27</f>
        <v>0</v>
      </c>
    </row>
    <row r="28" spans="1:7" ht="28.8">
      <c r="A28" s="145" t="s">
        <v>671</v>
      </c>
      <c r="B28" s="153">
        <f>B29+B30</f>
        <v>0</v>
      </c>
      <c r="C28" s="153">
        <f t="shared" ref="C28:G28" si="5">C29+C30</f>
        <v>0</v>
      </c>
      <c r="D28" s="153">
        <f t="shared" si="5"/>
        <v>0</v>
      </c>
      <c r="E28" s="153">
        <f t="shared" si="5"/>
        <v>0</v>
      </c>
      <c r="F28" s="153">
        <f t="shared" si="5"/>
        <v>0</v>
      </c>
      <c r="G28" s="153">
        <f t="shared" si="5"/>
        <v>0</v>
      </c>
    </row>
    <row r="29" spans="1:7">
      <c r="A29" s="110" t="s">
        <v>672</v>
      </c>
      <c r="B29" s="153">
        <v>0</v>
      </c>
      <c r="C29" s="153">
        <v>0</v>
      </c>
      <c r="D29" s="153">
        <f>B29+C29</f>
        <v>0</v>
      </c>
      <c r="E29" s="153">
        <v>0</v>
      </c>
      <c r="F29" s="153">
        <v>0</v>
      </c>
      <c r="G29" s="153">
        <f>D29-E29</f>
        <v>0</v>
      </c>
    </row>
    <row r="30" spans="1:7">
      <c r="A30" s="110" t="s">
        <v>673</v>
      </c>
      <c r="B30" s="153">
        <v>0</v>
      </c>
      <c r="C30" s="153">
        <v>0</v>
      </c>
      <c r="D30" s="153">
        <f>B30+C30</f>
        <v>0</v>
      </c>
      <c r="E30" s="153">
        <v>0</v>
      </c>
      <c r="F30" s="153">
        <v>0</v>
      </c>
      <c r="G30" s="153">
        <f>D30-E30</f>
        <v>0</v>
      </c>
    </row>
    <row r="31" spans="1:7">
      <c r="A31" s="75" t="s">
        <v>674</v>
      </c>
      <c r="B31" s="153">
        <v>0</v>
      </c>
      <c r="C31" s="153">
        <v>0</v>
      </c>
      <c r="D31" s="153">
        <f>B31+C31</f>
        <v>0</v>
      </c>
      <c r="E31" s="153">
        <v>0</v>
      </c>
      <c r="F31" s="153">
        <v>0</v>
      </c>
      <c r="G31" s="153">
        <f>D31-E31</f>
        <v>0</v>
      </c>
    </row>
    <row r="32" spans="1:7">
      <c r="A32" s="11"/>
      <c r="B32" s="154"/>
      <c r="C32" s="154"/>
      <c r="D32" s="154"/>
      <c r="E32" s="154"/>
      <c r="F32" s="154"/>
      <c r="G32" s="154"/>
    </row>
    <row r="33" spans="1:7">
      <c r="A33" s="22" t="s">
        <v>684</v>
      </c>
      <c r="B33" s="151">
        <f>B9+B21</f>
        <v>472320104.55000001</v>
      </c>
      <c r="C33" s="151">
        <f t="shared" ref="C33:G33" si="6">C9+C21</f>
        <v>27521888.879999999</v>
      </c>
      <c r="D33" s="151">
        <f t="shared" si="6"/>
        <v>499841993.43000001</v>
      </c>
      <c r="E33" s="151">
        <f t="shared" si="6"/>
        <v>478765991.99000001</v>
      </c>
      <c r="F33" s="151">
        <f t="shared" si="6"/>
        <v>467915437.02999997</v>
      </c>
      <c r="G33" s="151">
        <f t="shared" si="6"/>
        <v>21076001.439999968</v>
      </c>
    </row>
    <row r="34" spans="1:7">
      <c r="A34" s="130"/>
      <c r="B34" s="156"/>
      <c r="C34" s="156"/>
      <c r="D34" s="156"/>
      <c r="E34" s="156"/>
      <c r="F34" s="156"/>
      <c r="G34" s="15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4'!Área_de_impresión</vt:lpstr>
      <vt:lpstr>'Formato 6a'!Área_de_impresión</vt:lpstr>
      <vt:lpstr>'Formato 6c'!Área_de_impresión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2024-01-25T15:34:42Z</dcterms:created>
  <dcterms:modified xsi:type="dcterms:W3CDTF">2024-01-29T15:46:52Z</dcterms:modified>
</cp:coreProperties>
</file>