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2024\TRABAJO 4TO TRIMESTRE\"/>
    </mc:Choice>
  </mc:AlternateContent>
  <bookViews>
    <workbookView xWindow="-105" yWindow="-105" windowWidth="23250" windowHeight="12450"/>
  </bookViews>
  <sheets>
    <sheet name="PPI" sheetId="1" r:id="rId1"/>
  </sheets>
  <definedNames>
    <definedName name="_xlnm._FilterDatabase" localSheetId="0" hidden="1">PPI!$A$3:$Q$29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4" i="1" l="1"/>
  <c r="O104" i="1"/>
  <c r="N104" i="1"/>
  <c r="P103" i="1"/>
  <c r="O103" i="1"/>
  <c r="N103" i="1"/>
  <c r="P102" i="1"/>
  <c r="O102" i="1"/>
  <c r="N102" i="1"/>
  <c r="P101" i="1"/>
  <c r="O101" i="1"/>
  <c r="N101" i="1"/>
  <c r="Q100" i="1"/>
  <c r="P100" i="1"/>
  <c r="O100" i="1"/>
  <c r="N100" i="1"/>
  <c r="Q99" i="1"/>
  <c r="P99" i="1"/>
  <c r="O99" i="1"/>
  <c r="N99" i="1"/>
  <c r="Q98" i="1"/>
  <c r="P98" i="1"/>
  <c r="O98" i="1"/>
  <c r="N98" i="1"/>
  <c r="Q97" i="1"/>
  <c r="P97" i="1"/>
  <c r="O97" i="1"/>
  <c r="N97" i="1"/>
  <c r="P96" i="1"/>
  <c r="Q95" i="1"/>
  <c r="P95" i="1"/>
  <c r="O95" i="1"/>
  <c r="N95" i="1"/>
  <c r="Q94" i="1"/>
  <c r="P94" i="1"/>
  <c r="O94" i="1"/>
  <c r="N94" i="1"/>
  <c r="Q93" i="1"/>
  <c r="P93" i="1"/>
  <c r="O93" i="1"/>
  <c r="N93" i="1"/>
  <c r="Q92" i="1"/>
  <c r="P92" i="1"/>
  <c r="O92" i="1"/>
  <c r="N92" i="1"/>
  <c r="Q91" i="1"/>
  <c r="P91" i="1"/>
  <c r="O91" i="1"/>
  <c r="N91" i="1"/>
  <c r="J91" i="1"/>
  <c r="Q90" i="1"/>
  <c r="P90" i="1"/>
  <c r="O90" i="1"/>
  <c r="N90" i="1"/>
  <c r="Q89" i="1"/>
  <c r="P89" i="1"/>
  <c r="O89" i="1"/>
  <c r="N89" i="1"/>
  <c r="Q88" i="1"/>
  <c r="P88" i="1"/>
  <c r="O88" i="1"/>
  <c r="N88" i="1"/>
  <c r="Q87" i="1"/>
  <c r="P87" i="1"/>
  <c r="O87" i="1"/>
  <c r="N87" i="1"/>
  <c r="Q86" i="1"/>
  <c r="O86" i="1"/>
  <c r="N86" i="1"/>
  <c r="J86" i="1"/>
  <c r="P86" i="1" s="1"/>
  <c r="Q85" i="1"/>
  <c r="P85" i="1"/>
  <c r="O85" i="1"/>
  <c r="N85" i="1"/>
  <c r="J85" i="1"/>
  <c r="Q84" i="1"/>
  <c r="O84" i="1"/>
  <c r="N84" i="1"/>
  <c r="J84" i="1"/>
  <c r="P84" i="1" s="1"/>
  <c r="Q83" i="1"/>
  <c r="P83" i="1"/>
  <c r="O83" i="1"/>
  <c r="N83" i="1"/>
  <c r="J83" i="1"/>
  <c r="Q82" i="1"/>
  <c r="O82" i="1"/>
  <c r="N82" i="1"/>
  <c r="J82" i="1"/>
  <c r="P82" i="1" s="1"/>
  <c r="Q81" i="1"/>
  <c r="P81" i="1"/>
  <c r="O81" i="1"/>
  <c r="N81" i="1"/>
  <c r="Q80" i="1"/>
  <c r="P80" i="1"/>
  <c r="O80" i="1"/>
  <c r="N80" i="1"/>
  <c r="Q79" i="1"/>
  <c r="P79" i="1"/>
  <c r="O79" i="1"/>
  <c r="N79" i="1"/>
  <c r="Q78" i="1"/>
  <c r="P78" i="1"/>
  <c r="O78" i="1"/>
  <c r="N78" i="1"/>
  <c r="Q77" i="1"/>
  <c r="P77" i="1"/>
  <c r="O77" i="1"/>
  <c r="N77" i="1"/>
  <c r="Q76" i="1"/>
  <c r="P76" i="1"/>
  <c r="O76" i="1"/>
  <c r="N76" i="1"/>
  <c r="Q75" i="1"/>
  <c r="P75" i="1"/>
  <c r="O75" i="1"/>
  <c r="N75" i="1"/>
  <c r="N74" i="1"/>
  <c r="Q73" i="1"/>
  <c r="P73" i="1"/>
  <c r="O73" i="1"/>
  <c r="N73" i="1"/>
  <c r="Q72" i="1"/>
  <c r="P72" i="1"/>
  <c r="O72" i="1"/>
  <c r="N72" i="1"/>
  <c r="Q71" i="1"/>
  <c r="P71" i="1"/>
  <c r="O71" i="1"/>
  <c r="N71" i="1"/>
  <c r="Q70" i="1"/>
  <c r="O70" i="1"/>
  <c r="N70" i="1"/>
  <c r="J70" i="1"/>
  <c r="P70" i="1" s="1"/>
  <c r="Q69" i="1"/>
  <c r="P69" i="1"/>
  <c r="O69" i="1"/>
  <c r="N69" i="1"/>
  <c r="Q68" i="1"/>
  <c r="P68" i="1"/>
  <c r="O68" i="1"/>
  <c r="N68" i="1"/>
  <c r="J68" i="1"/>
  <c r="Q67" i="1"/>
  <c r="P67" i="1"/>
  <c r="O67" i="1"/>
  <c r="N67" i="1"/>
  <c r="Q66" i="1"/>
  <c r="P66" i="1"/>
  <c r="O66" i="1"/>
  <c r="N66" i="1"/>
  <c r="Q65" i="1"/>
  <c r="O65" i="1"/>
  <c r="N65" i="1"/>
  <c r="J65" i="1"/>
  <c r="P65" i="1" s="1"/>
  <c r="Q64" i="1"/>
  <c r="P64" i="1"/>
  <c r="O64" i="1"/>
  <c r="N64" i="1"/>
  <c r="Q63" i="1"/>
  <c r="P63" i="1"/>
  <c r="O63" i="1"/>
  <c r="N63" i="1"/>
  <c r="Q62" i="1"/>
  <c r="P62" i="1"/>
  <c r="O62" i="1"/>
  <c r="N62" i="1"/>
  <c r="Q61" i="1"/>
  <c r="P61" i="1"/>
  <c r="O61" i="1"/>
  <c r="N61" i="1"/>
  <c r="Q60" i="1"/>
  <c r="P60" i="1"/>
  <c r="O60" i="1"/>
  <c r="N60" i="1"/>
  <c r="Q59" i="1"/>
  <c r="P59" i="1"/>
  <c r="O59" i="1"/>
  <c r="N59" i="1"/>
  <c r="Q58" i="1"/>
  <c r="P58" i="1"/>
  <c r="O58" i="1"/>
  <c r="N58" i="1"/>
  <c r="Q57" i="1"/>
  <c r="P57" i="1"/>
  <c r="O57" i="1"/>
  <c r="N57" i="1"/>
  <c r="J57" i="1"/>
  <c r="Q56" i="1"/>
  <c r="O56" i="1"/>
  <c r="N56" i="1"/>
  <c r="J56" i="1"/>
  <c r="P56" i="1" s="1"/>
  <c r="Q55" i="1"/>
  <c r="P55" i="1"/>
  <c r="O55" i="1"/>
  <c r="N55" i="1"/>
  <c r="J55" i="1"/>
  <c r="Q54" i="1"/>
  <c r="O54" i="1"/>
  <c r="N54" i="1"/>
  <c r="J54" i="1"/>
  <c r="P54" i="1" s="1"/>
  <c r="Q53" i="1"/>
  <c r="P53" i="1"/>
  <c r="O53" i="1"/>
  <c r="N53" i="1"/>
  <c r="J53" i="1"/>
  <c r="Q52" i="1"/>
  <c r="P52" i="1"/>
  <c r="O52" i="1"/>
  <c r="N52" i="1"/>
  <c r="Q51" i="1"/>
  <c r="P51" i="1"/>
  <c r="Q50" i="1"/>
  <c r="P50" i="1"/>
  <c r="H50" i="1"/>
  <c r="O50" i="1" s="1"/>
  <c r="G50" i="1"/>
  <c r="N50" i="1" s="1"/>
  <c r="Q49" i="1"/>
  <c r="P49" i="1"/>
  <c r="O49" i="1"/>
  <c r="N49" i="1"/>
  <c r="H49" i="1"/>
  <c r="G49" i="1"/>
  <c r="Q48" i="1"/>
  <c r="P48" i="1"/>
  <c r="O48" i="1"/>
  <c r="N48" i="1"/>
  <c r="Q47" i="1"/>
  <c r="P47" i="1"/>
  <c r="H47" i="1"/>
  <c r="O47" i="1" s="1"/>
  <c r="G47" i="1"/>
  <c r="N47" i="1" s="1"/>
  <c r="Q46" i="1"/>
  <c r="P46" i="1"/>
  <c r="O46" i="1"/>
  <c r="N46" i="1"/>
  <c r="H46" i="1"/>
  <c r="G46" i="1"/>
  <c r="Q45" i="1"/>
  <c r="P45" i="1"/>
  <c r="H45" i="1"/>
  <c r="O45" i="1" s="1"/>
  <c r="G45" i="1"/>
  <c r="N45" i="1" s="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O37" i="1"/>
  <c r="N37" i="1"/>
  <c r="H37" i="1"/>
  <c r="G37" i="1"/>
  <c r="Q36" i="1"/>
  <c r="P36" i="1"/>
  <c r="H36" i="1"/>
  <c r="O36" i="1" s="1"/>
  <c r="G36" i="1"/>
  <c r="N36" i="1" s="1"/>
  <c r="Q35" i="1"/>
  <c r="P35" i="1"/>
  <c r="O35" i="1"/>
  <c r="N35" i="1"/>
  <c r="H35" i="1"/>
  <c r="G35" i="1"/>
  <c r="Q34" i="1"/>
  <c r="P34" i="1"/>
  <c r="O34" i="1"/>
  <c r="N34" i="1"/>
  <c r="Q33" i="1"/>
  <c r="P33" i="1"/>
  <c r="O33" i="1"/>
  <c r="N33" i="1"/>
  <c r="Q32" i="1"/>
  <c r="P32" i="1"/>
  <c r="H32" i="1"/>
  <c r="G32" i="1"/>
  <c r="Q31" i="1"/>
  <c r="P31" i="1"/>
  <c r="O31" i="1"/>
  <c r="N31" i="1"/>
  <c r="Q30" i="1"/>
  <c r="P30" i="1"/>
  <c r="H30" i="1"/>
  <c r="O30" i="1" s="1"/>
  <c r="G30" i="1"/>
  <c r="N30" i="1" s="1"/>
  <c r="Q29" i="1"/>
  <c r="P29" i="1"/>
  <c r="O29" i="1"/>
  <c r="N29" i="1"/>
  <c r="Q28" i="1"/>
  <c r="P28" i="1"/>
  <c r="O28" i="1"/>
  <c r="N28" i="1"/>
  <c r="Q27" i="1"/>
  <c r="P27" i="1"/>
  <c r="O27" i="1"/>
  <c r="N27" i="1"/>
  <c r="Q26" i="1"/>
  <c r="P26" i="1"/>
  <c r="O26" i="1"/>
  <c r="N26" i="1"/>
  <c r="Q25" i="1"/>
  <c r="P25" i="1"/>
  <c r="O25" i="1"/>
  <c r="N25" i="1"/>
  <c r="Q24" i="1"/>
  <c r="P24" i="1"/>
  <c r="O24" i="1"/>
  <c r="N24" i="1"/>
  <c r="Q23" i="1"/>
  <c r="P23" i="1"/>
  <c r="Q22" i="1"/>
  <c r="P22" i="1"/>
  <c r="O22" i="1"/>
  <c r="N22" i="1"/>
  <c r="Q21" i="1"/>
  <c r="P21" i="1"/>
  <c r="O21" i="1"/>
  <c r="N21" i="1"/>
  <c r="Q20" i="1"/>
  <c r="P20" i="1"/>
  <c r="O20" i="1"/>
  <c r="N20" i="1"/>
  <c r="Q19" i="1"/>
  <c r="P19" i="1"/>
  <c r="O19" i="1"/>
  <c r="N19" i="1"/>
  <c r="Q18" i="1"/>
  <c r="P18" i="1"/>
  <c r="O18" i="1"/>
  <c r="N18" i="1"/>
  <c r="Q17" i="1"/>
  <c r="P17" i="1"/>
  <c r="O17" i="1"/>
  <c r="N17" i="1"/>
  <c r="Q16" i="1"/>
  <c r="P16" i="1"/>
  <c r="O16" i="1"/>
  <c r="N16" i="1"/>
  <c r="Q15" i="1"/>
  <c r="P15" i="1"/>
  <c r="O15" i="1"/>
  <c r="N15" i="1"/>
  <c r="Q14" i="1"/>
  <c r="P14" i="1"/>
  <c r="O14" i="1"/>
  <c r="N14" i="1"/>
  <c r="Q13" i="1"/>
  <c r="P13" i="1"/>
  <c r="O13" i="1"/>
  <c r="N13" i="1"/>
  <c r="Q12" i="1"/>
  <c r="P12" i="1"/>
  <c r="O12" i="1"/>
  <c r="N12" i="1"/>
  <c r="Q11" i="1"/>
  <c r="P11" i="1"/>
  <c r="O11" i="1"/>
  <c r="N11" i="1"/>
  <c r="Q10" i="1"/>
  <c r="P10" i="1"/>
  <c r="O10" i="1"/>
  <c r="N10" i="1"/>
  <c r="Q9" i="1"/>
  <c r="P9" i="1"/>
  <c r="O9" i="1"/>
  <c r="N9" i="1"/>
  <c r="Q8" i="1"/>
  <c r="P8" i="1"/>
  <c r="O8" i="1"/>
  <c r="N8" i="1"/>
  <c r="Q7" i="1"/>
  <c r="P7" i="1"/>
  <c r="O7" i="1"/>
  <c r="N7" i="1"/>
  <c r="Q6" i="1"/>
  <c r="P6" i="1"/>
  <c r="O6" i="1"/>
  <c r="N6" i="1"/>
  <c r="Q5" i="1"/>
  <c r="P5" i="1"/>
  <c r="O5" i="1"/>
  <c r="N5" i="1"/>
  <c r="Q4" i="1"/>
  <c r="P4" i="1"/>
  <c r="O4" i="1"/>
  <c r="N4" i="1"/>
</calcChain>
</file>

<file path=xl/sharedStrings.xml><?xml version="1.0" encoding="utf-8"?>
<sst xmlns="http://schemas.openxmlformats.org/spreadsheetml/2006/main" count="629" uniqueCount="161">
  <si>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</si>
  <si>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</si>
  <si>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</si>
  <si>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</si>
  <si>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</si>
  <si>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</si>
  <si>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</si>
  <si>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</si>
  <si>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</si>
  <si>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</si>
  <si>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</si>
  <si>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</si>
  <si>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</si>
  <si>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</si>
  <si>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</si>
  <si>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</si>
  <si>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</si>
  <si>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</si>
  <si>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</si>
  <si>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</si>
  <si>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K00040101</t>
  </si>
  <si>
    <t>Construcción de Estación para Atención de Emergencias, en el Municipio de Guanajuato, Gto. 2da. Etapa</t>
  </si>
  <si>
    <t>Obra</t>
  </si>
  <si>
    <t>31111M130120300</t>
  </si>
  <si>
    <t>Dirección de Construcción</t>
  </si>
  <si>
    <t>Obra complementaria</t>
  </si>
  <si>
    <t>Adecuación de espacio para mercado temporal de productos rurales en el municipio de Guanajuato, Gto.</t>
  </si>
  <si>
    <t>modulo</t>
  </si>
  <si>
    <t>Construcción de centro colibrí de atención a adolescentes, niñas y niños para la vida independiente, en el municipio de Guanajuato, Gto., en la localidad carbonera. 2da. Etapa.</t>
  </si>
  <si>
    <t>Museografía para el Museo de las Momias</t>
  </si>
  <si>
    <t>K00030201</t>
  </si>
  <si>
    <t>Rehabilitación de pavimento con concreto hidráulico, en el Municipio de Guanajuato, Gto., en la localidad de Guanajuato, en el callejón Salamanca en la colonia el Encino</t>
  </si>
  <si>
    <t>ml</t>
  </si>
  <si>
    <t>Rehabilitación de pavimento con concreto hidráulico, en el Municipio de Guanajuato, Gto., en la localidad de Guanajuato, en el callejón Penjamo en la colonia el Encino</t>
  </si>
  <si>
    <t>K00050101</t>
  </si>
  <si>
    <t>Construcción de Bowl e iluminación para parque de patinetas en la Unidad Deportiva Lic. Arnulfo Vázquez Nieto, en el municipio de Guanajuato.</t>
  </si>
  <si>
    <t>obra</t>
  </si>
  <si>
    <t>Construcción de canchas de tenis, en la Unidad Deportiva Lic. Arnulfo Vázquez Nieto del municipio de Guanajuato, Gto., en la localidad de Marfil</t>
  </si>
  <si>
    <t>Construcción de Campo de Béisbol, en la Unidad Deportiva Lic. Arnulfo Vázquez Nieto, 2da Etapa.</t>
  </si>
  <si>
    <t>campo</t>
  </si>
  <si>
    <t>Construcción de pista de bicicross en la Unidad Deportiva Torres Landa del municipio de Guanajuato, Gto., en la localidad de Guanajuato.</t>
  </si>
  <si>
    <t>pista</t>
  </si>
  <si>
    <t>Rehabilitación de pavimento con concreto hidráulico, en el Municipio de Guanajuato, Gto., en la localidad de Guanajuato, en el callejón Bajada de Jales en cerro del cuarto</t>
  </si>
  <si>
    <t>Construcción de cancha de futbol 7, en la Unidad Deportiva Lic. Arnulfo Vázquez Nieto del municipio de Guanajuato, Gto., en la localidad de Marfil</t>
  </si>
  <si>
    <t>Construcción de Módulos de Gaveta en el Panteón Virgen de la Luz para ejercicio 2023.</t>
  </si>
  <si>
    <t>Construcción de Módulo de Gaveta en el Panteón Santa Teresa para ejercicio 2023.</t>
  </si>
  <si>
    <t>Rehabilitación de pavimento con concreto hidráulico, en el Municipio de Guanajuato, Gto., en la localidad de Guanajuato, en el callejón Real en Marfil</t>
  </si>
  <si>
    <t>Rehabilitación de pavimento con concreto hidráulico, en el Municipio de Guanajuato, Gto., en la localidad de Guanajuato, en el callejón Del Sagrado Corazón</t>
  </si>
  <si>
    <t>Rehabilitación de pavimento con  porfido, en el Municipio de Guanajuato, Gto., en la localidad de Guanajuato, en subida a Panteón Santa Paula (circuito callejón del Espejo, Cañada Honda, de Rivera, del panteón).</t>
  </si>
  <si>
    <t>Rehabilitación de pavimento con concreto hidráulico, en el Municipio de Guanajuato, Gto., en la localidad de Guanajuato, en los callejones Laurel y Girasol en la Colonia el Zapote</t>
  </si>
  <si>
    <t>Rehabilitación de pavimento con concreto hidráulico, en el Municipio de Guanajuato, Gto., en la localidad de Guanajuato, en el callejón transversal de Nejayote</t>
  </si>
  <si>
    <t>Rehabilitación de pavimento con concreto hidráulico, en el Municipio de Guanajuato, Gto., en la localidad de Guanajuato, en el callejón transversal de la campana en Marfil</t>
  </si>
  <si>
    <t>Rehabilitación de pavimento con concreto hidráulico, en el Municipio de Guanajuato, Gto., en la localidad de Guanajuato, en el callejón del Musico en el cerro del cuarto</t>
  </si>
  <si>
    <t>Rehabilitación de pavimento con concreto hidráulico, en el Municipio de Guanajuato, Gto., en la localidad de Guanajuato, en colonia Embajadoras, Calle Agua Fuerte.</t>
  </si>
  <si>
    <t>Rehabilitación de pavimento con porfido, en el Municipio de Guanajuato, Gto., en la localidad de Guanajuato, en el callejón de Mulas intersección subida a cerro del cuarto</t>
  </si>
  <si>
    <t>K00030101</t>
  </si>
  <si>
    <t xml:space="preserve">Construcción de pavimento de concreto hidráulico en el municipio de Guanajuato, Gto., en la localidad de Marfil, en la colonia de Lomas del Padre, calle Andrómeda (tramo entre Camino real-calle Orión). </t>
  </si>
  <si>
    <t xml:space="preserve">Construcción de pavimento con concreto hidráulico en el municipio de Guanajuato, Gto., en la localidad de Marfil, en la calle Plan de Ayala, 3ra etapa. </t>
  </si>
  <si>
    <t>Construcción de pavimento con concreto hidráulico en el municipio de Guanajuato, Gto., en la localidad Marfil, en colonia Arroyo Verde, calle Villagrande de la luz.</t>
  </si>
  <si>
    <t xml:space="preserve">Construcción de pavimento con concreto hidráulico en el municipio de Guanajuato, Gto., en la localidad Yerbabuena, en la colonia Solano, calle Bugambilia (entre calles Rosa y Azalea). </t>
  </si>
  <si>
    <t>Construcción de pavimento de concreto hidráulico en el municipio de Guanajuato, Gto., en la localidad de Marfil, en la colonia de Lomas del Padre, calle Camino Real.</t>
  </si>
  <si>
    <t xml:space="preserve">Modernización de Calle Camino a Cervera - Santa Fe (Tramo Fiscalía a Universidad Santa Fe) </t>
  </si>
  <si>
    <t>m2</t>
  </si>
  <si>
    <t>K00020101</t>
  </si>
  <si>
    <t>Rehabilitación de red de alcantarillado sanitario, drenaje pluvial y red de agua entubada en el municipio de Guanajuato, Gto., en la localidad Marfil, en la Calle Camino a Cervera - Santa Fe (Tramo Fiscalía a Universidad Santa Fe).</t>
  </si>
  <si>
    <t xml:space="preserve">Construcción de pavimento con concreto hidráulico en el municipio de Guanajuato, Gto., en la localidad de Cuevas (Huachimole de cuevas), calle Corona. </t>
  </si>
  <si>
    <t>Construcción de pavimento de concreto hidráulico en el municipio de Guanajuato, Gto., en la localidad de Yerbabuena, en la Calle Viscainos</t>
  </si>
  <si>
    <t>Construcción de pavimento con concreto hidráulico en el municipio de Guanajuato, Gto., en la localidad de Marfil, en la colonia Insurgentes y Lomas del Padre, en la calle Guanajuato</t>
  </si>
  <si>
    <t>Construcción de pavimento con piedra bola y huella de concreto en el municipio de Guanajuato, Gto., en la localidad  Guanajuato, en la colonia Valenciana, en la calle Camino Real</t>
  </si>
  <si>
    <t>K00010101</t>
  </si>
  <si>
    <t>Proyecto ejecutivo: Rehabilitación de camino y construcción de calle con concreto hidráulico en el municipio de Guanajuato, Gto., en varias localidades (camino Cervera - Santa Teresa y Calle Viznagas - carretera Estatal 110D)</t>
  </si>
  <si>
    <t>31111M130120400</t>
  </si>
  <si>
    <t>proyecto</t>
  </si>
  <si>
    <t>Proyecto ejecutivo de: Rehabilitación de pavimento con concreto hidráulico y pórfido, en el municipio de Guanajuato, Gto., en callejones y calle (Panorámica del Carrizo, Los Angelitos, Celaya, Chilpancingo y San Miguel de Allende)</t>
  </si>
  <si>
    <t>Dirección de Programación, Estudios y  Proyectos</t>
  </si>
  <si>
    <t>Proyecto ejecutivo: Construcción de pavimento con piedra bola y huella de concreto, concreto hidráulico, asfáltico y caminos en el municipio de Guanajuato, Gto., en varias localidades (calle Jalapita, calle sin nombre Santa Rosa, calle Margarita, camino Santiaguillo, calle en Norponiente, camino San José de Pinos, camino San José de Gracia - La Poza y camino Capulín de Bustos</t>
  </si>
  <si>
    <t>K00050201</t>
  </si>
  <si>
    <t>Rehabilitación de cancha multideportiva de prácticas en el municipio de Guanajuato, Gto., en la localidad Guanajuato, en la colonia Paseo de la Presa, en la calle Presa del Saucillo</t>
  </si>
  <si>
    <t>cancha</t>
  </si>
  <si>
    <t>Rehabilitación de cancha multideportiva de prácticas en el municipio de Guanajuato, Gto., en la localidad Marfil, en la colonia Las Teresas, en la calle Conde de Lemus.</t>
  </si>
  <si>
    <t>Construcción de cancha multideportiva de prácticas en el municipio de Guanajuato, Gto., en la localidad Guanajuato, en la Colonia Centro, en el callejón Sepultura</t>
  </si>
  <si>
    <t>Rehabilitación de cancha multideportiva de prácticas en el municipio de Guanajuato, Gto., en la localidad Guanajuato, en la colonia Cerro de los Leones, en la calle de Las Flores</t>
  </si>
  <si>
    <t>Rehabilitación de cancha multideportiva de prácticas en el municipio de Guanajuato, Gto., en la localidad Marfil, en la colonia El Edén, en la calle Edén</t>
  </si>
  <si>
    <t xml:space="preserve">cancha </t>
  </si>
  <si>
    <t>Rehabilitación de cancha multideportiva de prácticas en el municipio de Guanajuato, Gto., en la localidad Marfil, en la colonia Lomas de Marfil, en la calle Sierra Madre Occidental</t>
  </si>
  <si>
    <t>Rehabilitación de cancha multideportiva de prácticas en el municipio de Guanajuato, Gto., en la localidad Guanajuato, en la colonia Pozuelos, en la calle Guanajuato</t>
  </si>
  <si>
    <t>E00200103</t>
  </si>
  <si>
    <t>Calentadores</t>
  </si>
  <si>
    <t>K00010103</t>
  </si>
  <si>
    <t>Obras complementarias para la regularización del sitio de disposición final de residuos sólidos urbanos del municipio de Guanajuato</t>
  </si>
  <si>
    <t>Rehabilitación de Camino Rural en el Municipio de Guanajuato,Gto., en la localidad del Zangarro (Zangarro Nuevo), (2da. Etapa).</t>
  </si>
  <si>
    <t xml:space="preserve">ml </t>
  </si>
  <si>
    <t>K00040201</t>
  </si>
  <si>
    <t>Obras complementarias en el Centro educativo Las Palomas</t>
  </si>
  <si>
    <t>Obra Complementaria</t>
  </si>
  <si>
    <t>E00200204</t>
  </si>
  <si>
    <t>pza</t>
  </si>
  <si>
    <t xml:space="preserve">Construcción de cancha de futbol 7, en el municipio de Guanajuato, Gto., localidad Guanajuato, en la colonia Cerro del Cuarto. </t>
  </si>
  <si>
    <t>cancha construida</t>
  </si>
  <si>
    <t xml:space="preserve">Rehabilitación de cancha de futbol juvenil en la Deportiva Arnulfo Vázquez Nieto, en el municipio de Guanajuato, Gto., en la localidad Marfil. </t>
  </si>
  <si>
    <t>cancha rehabilitada</t>
  </si>
  <si>
    <t>Rehabilitación de calles en varias localidades del municipio de Guanajuato, Gto. 1ra. Etapa.</t>
  </si>
  <si>
    <t>Rehabilitación de pavimento con concreto hidráulico, en el municipio de Guanajuato, Gto., en la localidad Guanajuato, en la colonia Carrizo, callejón Panorámica del Carrizo.</t>
  </si>
  <si>
    <t>Rehabilitación de pavimento con concreto hidráulico, en el municipio de Guanajuato, Gto., en la localidad Guanajuato, en la colonia La Venada, callejón Torres Valencia.</t>
  </si>
  <si>
    <t>Rehabilitación de pavimento con concreto hidráulico y pórfido, en el municipio de Guanajuato, Gto., en la localidad Guanajuato, en la colonia Panteón, calle de Los Angelitos.</t>
  </si>
  <si>
    <t>Rehabilitación de pavimento con pórfido y pirindongo, en el municipio de Guanajuato, Gto., en la localidad Guanajuato, en la colonia Zona Centro, callejón La Escondida.</t>
  </si>
  <si>
    <t>Construcción de pavimento con piedra bola y huella de concreto, en el municipio de Guanajuato, Gto., en la localidad Guanajuato, colonia Valenciana, Calle Camino Antiguo Santa Ana.</t>
  </si>
  <si>
    <t xml:space="preserve">Construcción de pavimento con  concreto hidraúlico, en el municipio de Guanajuato, Gto., en la localidad Santa Rosa de Lima, callejón sin nombre. </t>
  </si>
  <si>
    <t>Rehabilitación de Centro de Desarrollo Comunitario El Jaguar en el municipio de Guanajuato, Gto., Localidad Guanajuato, colonia Cerro de los Leones.</t>
  </si>
  <si>
    <t>centro</t>
  </si>
  <si>
    <t>Construcción de Centro de Desarrollo Comunitario en el municipio de Guanajuato, Gto., Localidad Fraccionamiento Villas de Guanajuato. 1era. Etapa</t>
  </si>
  <si>
    <t>Coinversión con entidades federales y estatales</t>
  </si>
  <si>
    <t>n/a</t>
  </si>
  <si>
    <t xml:space="preserve">Construcción de parque urbano deportivo en el municipio de Guanajuato, Gto., en la localidad Guanajuato, en la colonia San Javier. 1ra. Etapa. </t>
  </si>
  <si>
    <t xml:space="preserve">Construcción de estructura metálica para pantalla en Estadio José Aguilar y Maya, en el municipio de Guanajuato, Gto., en la localidad Guanajuato, en la colonia Pastita. </t>
  </si>
  <si>
    <t>Construcción de basamento para módulo de gradas en Unidad Deportiva Juan José Torres Landa, en el municipio de Guanajuato, Gto., en la localidad Guanajuato.</t>
  </si>
  <si>
    <t>basamento</t>
  </si>
  <si>
    <t>Construcción de módulos sanitarios en canchas deportivas del callejón del Saucillo, Paseo Ashland y en la localidad de Monte de San Nícólas, en el municipio de Guanajuato, Gto..</t>
  </si>
  <si>
    <t>modulo sanitario</t>
  </si>
  <si>
    <t>Ampliación de área de comedor de la policía municipal preventiva, en el municipio de Guanajuato, Gto., en la localidad Guanajuato, en la colonia Zona Centro.</t>
  </si>
  <si>
    <t xml:space="preserve">Construcción de edificio de tránsito municipal en el municipio de Guanajuato, Gto., en la localidad Marfil, en la colonia Arroyo Verde. </t>
  </si>
  <si>
    <t>Construcción de espacio para la policía rural ambiental y K9 en el municipio de Guanajuato, Gto., en la localidad Carbonera.</t>
  </si>
  <si>
    <t>Rehabilitación de pavimento con concreto hidráulico, en el municipio de Guanajuato, Gto., en la localidad Guanajuato, en la Colonia La Venada, callejón Arboleda.</t>
  </si>
  <si>
    <t>Rehabilitación de pavimento con concreto hidráulico, en el municipio de Guanajuato, Gto., en la localidad Guanajuato, en la colonia El Encino, callejón Chilpancingo.</t>
  </si>
  <si>
    <t>Rehabilitación de pavimento con concreto hidráulico, en el municipio de Guanajuato, Gto., en la localidad Santa Teresa, calle San Miguel Allende.</t>
  </si>
  <si>
    <t xml:space="preserve">Rehabilitación de pavimento con concreto hidráulico, en el municipio de Guanajuato, Gto., en la localidad Guanajuato, en la colonia Huertas, callejón Sepultura. </t>
  </si>
  <si>
    <t xml:space="preserve">Construcción de pavimento de piedra bola en el municipio de Guanajuato, Gto., en la localidad Marfil, del acceso a la Deportiva Arnulfo Vázquez Nieto. </t>
  </si>
  <si>
    <t>Construcción de cubierta velaría en plaza en Parroquia de Nuestra Señora del Patrocinio, en el municipio de Guanajuato, Gto., en la localidad Yerbabuena.</t>
  </si>
  <si>
    <t>Construcción de Módulos de Gavetas en el Panteón en la Localidad La Concepción.</t>
  </si>
  <si>
    <t>E00200502</t>
  </si>
  <si>
    <t>Suministro y colocación de tanques de almacenamiento de agua en el Municipio de Guanajuato, Gto.</t>
  </si>
  <si>
    <t>Construcción de cancha empastada en el municipio de Guanajuato, Gto., en la localidad Guanajuato, colonia Pastita, Presa del Mogote.</t>
  </si>
  <si>
    <t>cancha empastada</t>
  </si>
  <si>
    <t>Construcción de pavimento de concreto hidráulico en el municipio de Guanajuato, Gto., en la localidad Santa Teresa, en la calle Aldama y Guanajuato. 1ra. Etapa.</t>
  </si>
  <si>
    <t>Estudios y proyectos</t>
  </si>
  <si>
    <t>Equipamiento de calentadores solares en el Municipio de Guanajuato, Gto., 2da Etapa 2023</t>
  </si>
  <si>
    <t xml:space="preserve">Intervención de pisos y estructura metálica en el mercado Hidalgo, en el municipio de Guanajuato. 1ra. Etapa. </t>
  </si>
  <si>
    <t xml:space="preserve">Construcción de pavimento con piedra bola y huella de concreto en el municipio de Guanajuato, Gto., en la localidad Guanajuato, en colonia Valenciana, callejón del Erizo. </t>
  </si>
  <si>
    <t xml:space="preserve">Construcción de pavimento de piedra bola y huella de concreto en el municipio de Guanajuato, Gto., localidad Marfil, en colonia Lindavista, calle Camino al Tajo. 1ra. Etapa. </t>
  </si>
  <si>
    <t>Construcción de pavimento con piedra bola y huella de concreto en el municipio de Guanajuato, Gto., localidad Marfil, en colonia El Edén, calle Norma Corona.</t>
  </si>
  <si>
    <t xml:space="preserve">Construcción de pavimento con concreto hidráulico, en el municipio de Guanajuato, Gto., en la localidad Marfil, colonia Lomita de la Yerbabuena, calle Jalapita. </t>
  </si>
  <si>
    <t>Construcción de pavimento con piedra bola y huella de concreto en el municipio de Guanajuato, Gto., en la localidad Santa Rosa de Lima Calle Sin nombre.</t>
  </si>
  <si>
    <t xml:space="preserve">Construcción de techo firme en el Municipio de Guanajuato, Gto. </t>
  </si>
  <si>
    <t>Equipamiento de calentadores solares en el municipio de Guanajuato, Gto., 1ra. Etapa. 2024</t>
  </si>
  <si>
    <t>Rastreo, afine y compactación de caminos rurales en el municipio de Guanajuato, Gto.</t>
  </si>
  <si>
    <t xml:space="preserve">Rehabilitación de cancha multideportiva de prácticas en el municipio de Guanajuato, Gto., en la localidad Guanajuato, en la colonia Paseo de la Presa, en la calle Presa del Saucillo. </t>
  </si>
  <si>
    <t>Construcción de cancha multideportiva de prácticas en el municipio de Guanajuato, Gto., en la localidad Guanajuato, en la Colonia Centro, en el callejón Sepultura.</t>
  </si>
  <si>
    <t xml:space="preserve"> Construcción de Campo de Béisbol, en la Unidad Deportiva Lic. Arnulfo Vázquez Nieto, 2da Etapa.</t>
  </si>
  <si>
    <t>Construcción de pavimento de piedra bola y huella de concreto en el municipio de Guanajuato, Gto., localidad Marfil, en colonia El Edén, calle Margaritas.</t>
  </si>
  <si>
    <t>Construcción de pavimento con piedra bola y huella de concreto en el municipio de Guanajuato, Gto., en la localidad Guanajuato, en colonia Valenciana, calle Antiguo Camino a Valenciana.</t>
  </si>
  <si>
    <t>m3</t>
  </si>
  <si>
    <t>viviendas</t>
  </si>
  <si>
    <t xml:space="preserve">Rehabilitación de camino rural con asfalto en la localidad San José de Pinos en el municipio de Guanajuato, Gto.                                    </t>
  </si>
  <si>
    <t xml:space="preserve">Rehabilitación de camino rural con asfalto en la localidad Cuevas - Molineros (Tramo: Acceso Fraccionamiento Vista Cañada - Acceso comunidad El Limón) en el municipio de Guanajuato, Gto.   </t>
  </si>
  <si>
    <t>Construcción de drenaje pluvial en Guanajuato, Gto., en la localidad de Cuevas (Huachimole de Cuevas), carretera Santa Teresa-Puentecillas</t>
  </si>
  <si>
    <t>drenaje pluvial</t>
  </si>
  <si>
    <t>Construcción de pavimento de concreto hidráulico en el municipio de Guanajuato, Gto., localidad Marfil, en colonia Loma del Padre, calle Santa Isabel.</t>
  </si>
  <si>
    <t>Proyecto ejecutivo: Ampliación de túnel "El Laurel" en el municipio de Guanajuato, Gto., en la localidad Marfil, colonia Marfil.</t>
  </si>
  <si>
    <t>Construcción de sistema de agua entubada en el municipio de Guanajuato, Gto., en la localidad Santa Teresa (Segunda Etapa).</t>
  </si>
  <si>
    <t>Construcción de red de alcantarillado en el municipio de Guanajuato, Gto., en la localidad Yerbabuena (tercera etapa de cuatro).</t>
  </si>
  <si>
    <t>Municipio de Guanajuato
Programas y Proyectos de Inversión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</si>
</sst>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sz val="8"/>
      <color theme="1"/>
      <name val="Arial"/>
      <family val="2"/>
      <scheme val="minor"/>
    </font>
    <font>
      <sz val="10"/>
      <name val="Arial"/>
      <family val="2"/>
    </font>
    <font>
      <sz val="10"/>
      <color theme="1"/>
      <name val="Times New Roman"/>
      <family val="2"/>
    </font>
    <font>
      <sz val="11"/>
      <color indexed="8"/>
      <name val="Calibri"/>
      <family val="2"/>
    </font>
    <font>
      <sz val="9"/>
      <name val="Tahoma"/>
      <family val="2"/>
    </font>
    <font>
      <sz val="9.5"/>
      <name val="Arial Narrow"/>
      <family val="2"/>
    </font>
    <font>
      <sz val="8"/>
      <name val="Arial"/>
      <family val="2"/>
      <scheme val="minor"/>
    </font>
  </fonts>
  <fills count="3">
    <fill>
      <patternFill patternType="none"/>
    </fill>
    <fill>
      <patternFill patternType="gray125"/>
    </fill>
    <fill>
      <patternFill patternType="solid">
        <fgColor rgb="FFBFBFBF"/>
        <bgColor rgb="FFBFBFB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6">
    <xf numFmtId="0" fontId="0"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0" fontId="7" fillId="0" borderId="0"/>
    <xf numFmtId="0" fontId="4" fillId="0" borderId="0"/>
    <xf numFmtId="164"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4" fillId="0" borderId="0" xfId="0" applyFont="1"/>
    <xf numFmtId="0" fontId="2" fillId="2" borderId="1"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wrapText="1"/>
    </xf>
    <xf numFmtId="4" fontId="2" fillId="2" borderId="6"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justify" vertical="center"/>
    </xf>
    <xf numFmtId="2" fontId="3" fillId="0" borderId="7" xfId="3" applyNumberFormat="1" applyFont="1" applyFill="1" applyBorder="1" applyAlignment="1">
      <alignment horizontal="center" vertical="center" wrapText="1"/>
    </xf>
    <xf numFmtId="9" fontId="3" fillId="0" borderId="7"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justify" vertical="center"/>
    </xf>
    <xf numFmtId="43" fontId="4" fillId="0" borderId="7" xfId="1" applyFont="1" applyBorder="1" applyAlignment="1">
      <alignment horizontal="right" vertical="center"/>
    </xf>
    <xf numFmtId="43" fontId="4" fillId="0" borderId="7" xfId="1" applyFont="1" applyFill="1" applyBorder="1" applyAlignment="1">
      <alignment horizontal="right" vertical="center"/>
    </xf>
    <xf numFmtId="0" fontId="3" fillId="0" borderId="7" xfId="3" applyNumberFormat="1" applyFont="1" applyFill="1" applyBorder="1" applyAlignment="1">
      <alignment horizontal="center" vertical="center" wrapText="1"/>
    </xf>
    <xf numFmtId="43" fontId="4" fillId="0" borderId="8" xfId="1" applyFont="1" applyBorder="1" applyAlignment="1">
      <alignment horizontal="right" vertical="center"/>
    </xf>
    <xf numFmtId="43" fontId="0" fillId="0" borderId="7" xfId="3" applyFont="1" applyFill="1" applyBorder="1" applyAlignment="1">
      <alignment horizontal="right" vertical="center"/>
    </xf>
    <xf numFmtId="2" fontId="4" fillId="0" borderId="7" xfId="1" applyNumberFormat="1" applyFont="1" applyFill="1" applyBorder="1" applyAlignment="1">
      <alignment horizontal="right" vertical="center"/>
    </xf>
    <xf numFmtId="43" fontId="0" fillId="0" borderId="7" xfId="3" applyFont="1" applyBorder="1" applyAlignment="1">
      <alignment horizontal="right" vertical="center"/>
    </xf>
    <xf numFmtId="0" fontId="9" fillId="0" borderId="9" xfId="4" applyNumberFormat="1" applyFont="1" applyFill="1" applyBorder="1" applyAlignment="1">
      <alignment horizontal="center" vertical="center"/>
    </xf>
    <xf numFmtId="43" fontId="0" fillId="0" borderId="7" xfId="1" applyFont="1" applyFill="1" applyBorder="1" applyAlignment="1">
      <alignment horizontal="right" vertical="center"/>
    </xf>
    <xf numFmtId="43" fontId="0" fillId="0" borderId="7" xfId="1" applyFont="1" applyBorder="1" applyAlignment="1">
      <alignment vertical="center"/>
    </xf>
    <xf numFmtId="4" fontId="0" fillId="0" borderId="7" xfId="0" applyNumberFormat="1" applyBorder="1" applyAlignment="1">
      <alignment vertical="center"/>
    </xf>
    <xf numFmtId="0" fontId="9" fillId="0" borderId="7" xfId="4" applyNumberFormat="1" applyFont="1" applyFill="1" applyBorder="1" applyAlignment="1">
      <alignment horizontal="center" vertical="center"/>
    </xf>
    <xf numFmtId="0" fontId="4" fillId="0" borderId="7" xfId="0" applyFont="1" applyFill="1" applyBorder="1" applyAlignment="1">
      <alignment horizontal="left" vertical="center" wrapText="1"/>
    </xf>
    <xf numFmtId="43" fontId="5" fillId="0" borderId="7" xfId="3" applyFont="1" applyFill="1" applyBorder="1" applyAlignment="1">
      <alignment horizontal="right" vertical="center"/>
    </xf>
    <xf numFmtId="43" fontId="10" fillId="0" borderId="7" xfId="1" applyFont="1" applyFill="1" applyBorder="1" applyAlignment="1">
      <alignment horizontal="center" vertical="center"/>
    </xf>
    <xf numFmtId="0" fontId="2" fillId="2" borderId="2" xfId="0" applyFont="1" applyFill="1" applyBorder="1" applyAlignment="1">
      <alignment horizontal="center" wrapText="1"/>
    </xf>
    <xf numFmtId="0" fontId="3" fillId="0" borderId="4" xfId="0" applyFont="1" applyBorder="1"/>
    <xf numFmtId="0" fontId="3" fillId="0" borderId="3" xfId="0" applyFont="1" applyBorder="1"/>
    <xf numFmtId="0" fontId="2" fillId="2" borderId="4" xfId="0" applyFont="1" applyFill="1" applyBorder="1" applyAlignment="1">
      <alignment horizontal="center" wrapText="1"/>
    </xf>
    <xf numFmtId="4" fontId="0" fillId="0" borderId="7" xfId="0" applyNumberFormat="1" applyBorder="1" applyAlignment="1">
      <alignment horizontal="right" vertical="center"/>
    </xf>
    <xf numFmtId="0" fontId="3" fillId="0" borderId="7" xfId="0" applyFont="1" applyBorder="1" applyAlignment="1">
      <alignment horizontal="justify" vertical="center" wrapText="1"/>
    </xf>
    <xf numFmtId="0" fontId="3" fillId="0" borderId="7" xfId="0" applyFont="1" applyBorder="1" applyAlignment="1">
      <alignment horizontal="center" vertical="center"/>
    </xf>
    <xf numFmtId="0" fontId="3" fillId="0" borderId="7" xfId="0" applyFont="1" applyBorder="1" applyAlignment="1">
      <alignment horizontal="justify" vertical="center"/>
    </xf>
    <xf numFmtId="43" fontId="11" fillId="0" borderId="7" xfId="3" applyFont="1" applyBorder="1" applyAlignment="1">
      <alignment horizontal="right" vertical="center"/>
    </xf>
    <xf numFmtId="43" fontId="3" fillId="0" borderId="7" xfId="1" applyFont="1" applyBorder="1" applyAlignment="1">
      <alignment horizontal="right" vertical="center"/>
    </xf>
    <xf numFmtId="0" fontId="3" fillId="0" borderId="7" xfId="0" applyFont="1" applyFill="1" applyBorder="1" applyAlignment="1">
      <alignment horizontal="center" vertical="center"/>
    </xf>
    <xf numFmtId="43" fontId="11" fillId="0" borderId="7" xfId="3" applyFont="1" applyFill="1" applyBorder="1" applyAlignment="1">
      <alignment horizontal="right" vertical="center"/>
    </xf>
    <xf numFmtId="2" fontId="3" fillId="0" borderId="7" xfId="1" applyNumberFormat="1" applyFont="1" applyFill="1" applyBorder="1" applyAlignment="1">
      <alignment horizontal="right" vertical="center"/>
    </xf>
    <xf numFmtId="0" fontId="0" fillId="0" borderId="7" xfId="0" applyBorder="1" applyAlignment="1">
      <alignment wrapText="1"/>
    </xf>
    <xf numFmtId="43" fontId="0" fillId="0" borderId="10" xfId="1" applyFont="1" applyFill="1" applyBorder="1" applyAlignment="1">
      <alignment vertical="center"/>
    </xf>
    <xf numFmtId="0" fontId="4" fillId="0" borderId="7" xfId="0" applyFont="1" applyBorder="1" applyAlignment="1">
      <alignment horizontal="left" vertical="center" wrapText="1"/>
    </xf>
    <xf numFmtId="2" fontId="4" fillId="0" borderId="7" xfId="0" applyNumberFormat="1" applyFont="1" applyBorder="1" applyAlignment="1">
      <alignment horizontal="center" vertical="center"/>
    </xf>
    <xf numFmtId="0" fontId="4" fillId="0" borderId="7" xfId="0" applyFont="1" applyBorder="1" applyAlignment="1">
      <alignment vertical="center"/>
    </xf>
    <xf numFmtId="43" fontId="4" fillId="0" borderId="0" xfId="0" applyNumberFormat="1" applyFont="1"/>
  </cellXfs>
  <cellStyles count="36">
    <cellStyle name="Euro" xfId="8"/>
    <cellStyle name="Millares" xfId="1" builtinId="3"/>
    <cellStyle name="Millares 2" xfId="3"/>
    <cellStyle name="Millares 2 2" xfId="10"/>
    <cellStyle name="Millares 2 2 2" xfId="28"/>
    <cellStyle name="Millares 2 3" xfId="11"/>
    <cellStyle name="Millares 2 3 2" xfId="29"/>
    <cellStyle name="Millares 2 4" xfId="27"/>
    <cellStyle name="Millares 2 5" xfId="9"/>
    <cellStyle name="Millares 3" xfId="4"/>
    <cellStyle name="Millares 3 2" xfId="30"/>
    <cellStyle name="Millares 3 3" xfId="12"/>
    <cellStyle name="Millares 4" xfId="32"/>
    <cellStyle name="Moneda 2" xfId="13"/>
    <cellStyle name="Moneda 2 2" xfId="31"/>
    <cellStyle name="Moneda 3" xfId="24"/>
    <cellStyle name="Moneda 3 2" xfId="34"/>
    <cellStyle name="Normal" xfId="0" builtinId="0"/>
    <cellStyle name="Normal 2" xfId="14"/>
    <cellStyle name="Normal 2 2" xfId="15"/>
    <cellStyle name="Normal 3" xfId="6"/>
    <cellStyle name="Normal 3 2" xfId="26"/>
    <cellStyle name="Normal 3 3" xfId="16"/>
    <cellStyle name="Normal 4" xfId="17"/>
    <cellStyle name="Normal 4 2" xfId="18"/>
    <cellStyle name="Normal 5" xfId="19"/>
    <cellStyle name="Normal 5 2" xfId="20"/>
    <cellStyle name="Normal 6" xfId="21"/>
    <cellStyle name="Normal 6 2" xfId="22"/>
    <cellStyle name="Normal 7" xfId="23"/>
    <cellStyle name="Normal 8" xfId="7"/>
    <cellStyle name="Normal 9" xfId="5"/>
    <cellStyle name="Porcentaje" xfId="2" builtinId="5"/>
    <cellStyle name="Porcentaje 2" xfId="25"/>
    <cellStyle name="Porcentaje 3" xfId="33"/>
    <cellStyle name="Porcentaje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D6" sqref="D6"/>
    </sheetView>
  </sheetViews>
  <sheetFormatPr baseColWidth="10" defaultColWidth="16.83203125" defaultRowHeight="15" customHeight="1" x14ac:dyDescent="0.2"/>
  <cols>
    <col min="1" max="1" width="19.83203125" customWidth="1"/>
    <col min="2" max="2" width="37.33203125" customWidth="1"/>
    <col min="3" max="3" width="12.83203125" bestFit="1" customWidth="1"/>
    <col min="4" max="4" width="17.33203125" bestFit="1" customWidth="1"/>
    <col min="5" max="5" width="16.6640625" bestFit="1" customWidth="1"/>
    <col min="6" max="6" width="29.83203125" customWidth="1"/>
    <col min="7" max="7" width="15.5" bestFit="1" customWidth="1"/>
    <col min="8" max="8" width="16.6640625" bestFit="1" customWidth="1"/>
    <col min="9" max="9" width="17" bestFit="1" customWidth="1"/>
    <col min="10" max="12" width="13.33203125" customWidth="1"/>
    <col min="13" max="13" width="16" customWidth="1"/>
    <col min="14" max="17" width="11.83203125" customWidth="1"/>
    <col min="18" max="26" width="12" customWidth="1"/>
  </cols>
  <sheetData>
    <row r="1" spans="1:26" ht="34.5" customHeight="1" x14ac:dyDescent="0.2">
      <c r="A1" s="35" t="s">
        <v>160</v>
      </c>
      <c r="B1" s="36"/>
      <c r="C1" s="36"/>
      <c r="D1" s="36"/>
      <c r="E1" s="36"/>
      <c r="F1" s="36"/>
      <c r="G1" s="36"/>
      <c r="H1" s="36"/>
      <c r="I1" s="36"/>
      <c r="J1" s="36"/>
      <c r="K1" s="36"/>
      <c r="L1" s="36"/>
      <c r="M1" s="36"/>
      <c r="N1" s="36"/>
      <c r="O1" s="36"/>
      <c r="P1" s="36"/>
      <c r="Q1" s="37"/>
      <c r="R1" s="1"/>
      <c r="S1" s="1"/>
      <c r="T1" s="1"/>
      <c r="U1" s="1"/>
      <c r="V1" s="1"/>
      <c r="W1" s="1"/>
      <c r="X1" s="1"/>
      <c r="Y1" s="1"/>
      <c r="Z1" s="1"/>
    </row>
    <row r="2" spans="1:26" ht="12.75" customHeight="1" x14ac:dyDescent="0.2">
      <c r="A2" s="2"/>
      <c r="B2" s="2"/>
      <c r="C2" s="2"/>
      <c r="D2" s="2"/>
      <c r="E2" s="2"/>
      <c r="F2" s="2"/>
      <c r="G2" s="3"/>
      <c r="H2" s="12" t="s">
        <v>0</v>
      </c>
      <c r="I2" s="4"/>
      <c r="J2" s="3"/>
      <c r="K2" s="38" t="s">
        <v>1</v>
      </c>
      <c r="L2" s="36"/>
      <c r="M2" s="37"/>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36" customHeight="1" x14ac:dyDescent="0.2">
      <c r="A4" s="13" t="s">
        <v>20</v>
      </c>
      <c r="B4" s="14" t="s">
        <v>21</v>
      </c>
      <c r="C4" s="13">
        <v>6220</v>
      </c>
      <c r="D4" s="13" t="s">
        <v>22</v>
      </c>
      <c r="E4" s="15" t="s">
        <v>23</v>
      </c>
      <c r="F4" s="15" t="s">
        <v>24</v>
      </c>
      <c r="G4" s="20">
        <v>1633172.94</v>
      </c>
      <c r="H4" s="20">
        <v>1633172.94</v>
      </c>
      <c r="I4" s="21">
        <v>1593921.34</v>
      </c>
      <c r="J4" s="13">
        <v>1</v>
      </c>
      <c r="K4" s="16">
        <v>0</v>
      </c>
      <c r="L4" s="22">
        <v>1</v>
      </c>
      <c r="M4" s="16" t="s">
        <v>25</v>
      </c>
      <c r="N4" s="17">
        <f>I4/G4</f>
        <v>0.97596604802918185</v>
      </c>
      <c r="O4" s="17">
        <f t="shared" ref="O4:O67" si="0">I4/H4</f>
        <v>0.97596604802918185</v>
      </c>
      <c r="P4" s="17">
        <f t="shared" ref="P4:P67" si="1">L4/J4</f>
        <v>1</v>
      </c>
      <c r="Q4" s="17">
        <f>K4/L4</f>
        <v>0</v>
      </c>
      <c r="R4" s="1"/>
      <c r="S4" s="1"/>
      <c r="T4" s="1"/>
      <c r="U4" s="1"/>
      <c r="V4" s="1"/>
      <c r="W4" s="1"/>
      <c r="X4" s="1"/>
      <c r="Y4" s="1"/>
      <c r="Z4" s="1"/>
    </row>
    <row r="5" spans="1:26" ht="36" customHeight="1" x14ac:dyDescent="0.2">
      <c r="A5" s="13" t="s">
        <v>20</v>
      </c>
      <c r="B5" s="14" t="s">
        <v>26</v>
      </c>
      <c r="C5" s="13">
        <v>6220</v>
      </c>
      <c r="D5" s="13" t="s">
        <v>22</v>
      </c>
      <c r="E5" s="15" t="s">
        <v>23</v>
      </c>
      <c r="F5" s="15" t="s">
        <v>24</v>
      </c>
      <c r="G5" s="20">
        <v>709869.68</v>
      </c>
      <c r="H5" s="20">
        <v>709869.68</v>
      </c>
      <c r="I5" s="21">
        <v>709869.25</v>
      </c>
      <c r="J5" s="13">
        <v>30</v>
      </c>
      <c r="K5" s="16">
        <v>38</v>
      </c>
      <c r="L5" s="16">
        <v>38</v>
      </c>
      <c r="M5" s="16" t="s">
        <v>27</v>
      </c>
      <c r="N5" s="17">
        <f t="shared" ref="N5:N76" si="2">I5/G5</f>
        <v>0.99999939425501305</v>
      </c>
      <c r="O5" s="17">
        <f t="shared" si="0"/>
        <v>0.99999939425501305</v>
      </c>
      <c r="P5" s="17">
        <f t="shared" si="1"/>
        <v>1.2666666666666666</v>
      </c>
      <c r="Q5" s="17">
        <f t="shared" ref="Q5:Q68" si="3">K5/L5</f>
        <v>1</v>
      </c>
      <c r="R5" s="1"/>
      <c r="S5" s="1"/>
      <c r="T5" s="1"/>
      <c r="U5" s="1"/>
      <c r="V5" s="1"/>
      <c r="W5" s="1"/>
      <c r="X5" s="1"/>
      <c r="Y5" s="1"/>
      <c r="Z5" s="1"/>
    </row>
    <row r="6" spans="1:26" ht="36" customHeight="1" x14ac:dyDescent="0.2">
      <c r="A6" s="13" t="s">
        <v>20</v>
      </c>
      <c r="B6" s="14" t="s">
        <v>28</v>
      </c>
      <c r="C6" s="13">
        <v>6220</v>
      </c>
      <c r="D6" s="13" t="s">
        <v>22</v>
      </c>
      <c r="E6" s="15" t="s">
        <v>23</v>
      </c>
      <c r="F6" s="15" t="s">
        <v>24</v>
      </c>
      <c r="G6" s="20">
        <v>8866744.6900000013</v>
      </c>
      <c r="H6" s="20">
        <v>8866744.6900000013</v>
      </c>
      <c r="I6" s="21">
        <v>8866744.6900000013</v>
      </c>
      <c r="J6" s="13">
        <v>1</v>
      </c>
      <c r="K6" s="16">
        <v>0</v>
      </c>
      <c r="L6" s="22">
        <v>1</v>
      </c>
      <c r="M6" s="16" t="s">
        <v>25</v>
      </c>
      <c r="N6" s="17">
        <f t="shared" si="2"/>
        <v>1</v>
      </c>
      <c r="O6" s="17">
        <f t="shared" si="0"/>
        <v>1</v>
      </c>
      <c r="P6" s="17">
        <f t="shared" si="1"/>
        <v>1</v>
      </c>
      <c r="Q6" s="17">
        <f t="shared" si="3"/>
        <v>0</v>
      </c>
      <c r="R6" s="1"/>
      <c r="S6" s="1"/>
      <c r="T6" s="1"/>
      <c r="U6" s="1"/>
      <c r="V6" s="1"/>
      <c r="W6" s="1"/>
      <c r="X6" s="1"/>
      <c r="Y6" s="1"/>
      <c r="Z6" s="1"/>
    </row>
    <row r="7" spans="1:26" ht="36" customHeight="1" x14ac:dyDescent="0.2">
      <c r="A7" s="13" t="s">
        <v>20</v>
      </c>
      <c r="B7" s="14" t="s">
        <v>29</v>
      </c>
      <c r="C7" s="13">
        <v>6220</v>
      </c>
      <c r="D7" s="13" t="s">
        <v>22</v>
      </c>
      <c r="E7" s="15" t="s">
        <v>23</v>
      </c>
      <c r="F7" s="15" t="s">
        <v>24</v>
      </c>
      <c r="G7" s="20">
        <v>2798823.4</v>
      </c>
      <c r="H7" s="20">
        <v>2798823.4</v>
      </c>
      <c r="I7" s="21">
        <v>2798823.4</v>
      </c>
      <c r="J7" s="13">
        <v>1</v>
      </c>
      <c r="K7" s="16">
        <v>0</v>
      </c>
      <c r="L7" s="22">
        <v>1</v>
      </c>
      <c r="M7" s="16" t="s">
        <v>25</v>
      </c>
      <c r="N7" s="17">
        <f t="shared" si="2"/>
        <v>1</v>
      </c>
      <c r="O7" s="17">
        <f t="shared" si="0"/>
        <v>1</v>
      </c>
      <c r="P7" s="17">
        <f t="shared" si="1"/>
        <v>1</v>
      </c>
      <c r="Q7" s="17">
        <f t="shared" si="3"/>
        <v>0</v>
      </c>
      <c r="R7" s="1"/>
      <c r="S7" s="1"/>
      <c r="T7" s="1"/>
      <c r="U7" s="1"/>
      <c r="V7" s="1"/>
      <c r="W7" s="1"/>
      <c r="X7" s="1"/>
      <c r="Y7" s="1"/>
      <c r="Z7" s="1"/>
    </row>
    <row r="8" spans="1:26" ht="36" customHeight="1" x14ac:dyDescent="0.2">
      <c r="A8" s="13" t="s">
        <v>30</v>
      </c>
      <c r="B8" s="14" t="s">
        <v>31</v>
      </c>
      <c r="C8" s="13">
        <v>6140</v>
      </c>
      <c r="D8" s="13" t="s">
        <v>22</v>
      </c>
      <c r="E8" s="15" t="s">
        <v>23</v>
      </c>
      <c r="F8" s="15" t="s">
        <v>24</v>
      </c>
      <c r="G8" s="20">
        <v>121997.23999999999</v>
      </c>
      <c r="H8" s="20">
        <v>121997.23999999999</v>
      </c>
      <c r="I8" s="20">
        <v>121875.91</v>
      </c>
      <c r="J8" s="13">
        <v>49.03</v>
      </c>
      <c r="K8" s="16">
        <v>0</v>
      </c>
      <c r="L8" s="16">
        <v>49.03</v>
      </c>
      <c r="M8" s="16" t="s">
        <v>32</v>
      </c>
      <c r="N8" s="17">
        <f t="shared" si="2"/>
        <v>0.99900546930405976</v>
      </c>
      <c r="O8" s="17">
        <f t="shared" si="0"/>
        <v>0.99900546930405976</v>
      </c>
      <c r="P8" s="17">
        <f t="shared" si="1"/>
        <v>1</v>
      </c>
      <c r="Q8" s="17">
        <f t="shared" si="3"/>
        <v>0</v>
      </c>
      <c r="R8" s="1"/>
      <c r="S8" s="1"/>
      <c r="T8" s="1"/>
      <c r="U8" s="1"/>
      <c r="V8" s="1"/>
      <c r="W8" s="1"/>
      <c r="X8" s="1"/>
      <c r="Y8" s="1"/>
      <c r="Z8" s="1"/>
    </row>
    <row r="9" spans="1:26" ht="36" customHeight="1" x14ac:dyDescent="0.2">
      <c r="A9" s="13" t="s">
        <v>30</v>
      </c>
      <c r="B9" s="14" t="s">
        <v>33</v>
      </c>
      <c r="C9" s="13">
        <v>6140</v>
      </c>
      <c r="D9" s="13" t="s">
        <v>22</v>
      </c>
      <c r="E9" s="15" t="s">
        <v>23</v>
      </c>
      <c r="F9" s="15" t="s">
        <v>24</v>
      </c>
      <c r="G9" s="20">
        <v>133068.48000000001</v>
      </c>
      <c r="H9" s="20">
        <v>133068.48000000001</v>
      </c>
      <c r="I9" s="20">
        <v>132706.01</v>
      </c>
      <c r="J9" s="13">
        <v>30.24</v>
      </c>
      <c r="K9" s="16">
        <v>30</v>
      </c>
      <c r="L9" s="16">
        <v>30</v>
      </c>
      <c r="M9" s="16" t="s">
        <v>32</v>
      </c>
      <c r="N9" s="17">
        <f t="shared" si="2"/>
        <v>0.99727606417387493</v>
      </c>
      <c r="O9" s="17">
        <f t="shared" si="0"/>
        <v>0.99727606417387493</v>
      </c>
      <c r="P9" s="17">
        <f t="shared" si="1"/>
        <v>0.99206349206349209</v>
      </c>
      <c r="Q9" s="17">
        <f t="shared" si="3"/>
        <v>1</v>
      </c>
      <c r="R9" s="1"/>
      <c r="S9" s="1"/>
      <c r="T9" s="1"/>
      <c r="U9" s="1"/>
      <c r="V9" s="1"/>
      <c r="W9" s="1"/>
      <c r="X9" s="1"/>
      <c r="Y9" s="1"/>
      <c r="Z9" s="1"/>
    </row>
    <row r="10" spans="1:26" ht="36" customHeight="1" x14ac:dyDescent="0.2">
      <c r="A10" s="13" t="s">
        <v>34</v>
      </c>
      <c r="B10" s="14" t="s">
        <v>35</v>
      </c>
      <c r="C10" s="13">
        <v>6220</v>
      </c>
      <c r="D10" s="13" t="s">
        <v>22</v>
      </c>
      <c r="E10" s="15" t="s">
        <v>23</v>
      </c>
      <c r="F10" s="15" t="s">
        <v>24</v>
      </c>
      <c r="G10" s="20">
        <v>916312.33</v>
      </c>
      <c r="H10" s="20">
        <v>916312.33</v>
      </c>
      <c r="I10" s="20">
        <v>916312.31</v>
      </c>
      <c r="J10" s="13">
        <v>1</v>
      </c>
      <c r="K10" s="16">
        <v>0</v>
      </c>
      <c r="L10" s="13">
        <v>1</v>
      </c>
      <c r="M10" s="16" t="s">
        <v>36</v>
      </c>
      <c r="N10" s="17">
        <f t="shared" si="2"/>
        <v>0.99999997817338127</v>
      </c>
      <c r="O10" s="17">
        <f t="shared" si="0"/>
        <v>0.99999997817338127</v>
      </c>
      <c r="P10" s="17">
        <f t="shared" si="1"/>
        <v>1</v>
      </c>
      <c r="Q10" s="17">
        <f t="shared" si="3"/>
        <v>0</v>
      </c>
      <c r="R10" s="1"/>
      <c r="S10" s="1"/>
      <c r="T10" s="1"/>
      <c r="U10" s="1"/>
      <c r="V10" s="1"/>
      <c r="W10" s="1"/>
      <c r="X10" s="1"/>
      <c r="Y10" s="1"/>
      <c r="Z10" s="1"/>
    </row>
    <row r="11" spans="1:26" ht="36" customHeight="1" x14ac:dyDescent="0.2">
      <c r="A11" s="13" t="s">
        <v>34</v>
      </c>
      <c r="B11" s="14" t="s">
        <v>37</v>
      </c>
      <c r="C11" s="13">
        <v>6220</v>
      </c>
      <c r="D11" s="13" t="s">
        <v>22</v>
      </c>
      <c r="E11" s="15" t="s">
        <v>23</v>
      </c>
      <c r="F11" s="15" t="s">
        <v>24</v>
      </c>
      <c r="G11" s="20">
        <v>437197.56</v>
      </c>
      <c r="H11" s="20">
        <v>437197.56</v>
      </c>
      <c r="I11" s="20">
        <v>437197.56</v>
      </c>
      <c r="J11" s="13">
        <v>1</v>
      </c>
      <c r="K11" s="16">
        <v>0</v>
      </c>
      <c r="L11" s="13">
        <v>1</v>
      </c>
      <c r="M11" s="16" t="s">
        <v>36</v>
      </c>
      <c r="N11" s="17">
        <f t="shared" si="2"/>
        <v>1</v>
      </c>
      <c r="O11" s="17">
        <f t="shared" si="0"/>
        <v>1</v>
      </c>
      <c r="P11" s="17">
        <f t="shared" si="1"/>
        <v>1</v>
      </c>
      <c r="Q11" s="17">
        <f t="shared" si="3"/>
        <v>0</v>
      </c>
      <c r="R11" s="1"/>
      <c r="S11" s="1"/>
      <c r="T11" s="1"/>
      <c r="U11" s="1"/>
      <c r="V11" s="1"/>
      <c r="W11" s="1"/>
      <c r="X11" s="1"/>
      <c r="Y11" s="1"/>
      <c r="Z11" s="1"/>
    </row>
    <row r="12" spans="1:26" ht="36" customHeight="1" x14ac:dyDescent="0.2">
      <c r="A12" s="13" t="s">
        <v>34</v>
      </c>
      <c r="B12" s="14" t="s">
        <v>38</v>
      </c>
      <c r="C12" s="13">
        <v>6220</v>
      </c>
      <c r="D12" s="13" t="s">
        <v>22</v>
      </c>
      <c r="E12" s="15" t="s">
        <v>23</v>
      </c>
      <c r="F12" s="15" t="s">
        <v>24</v>
      </c>
      <c r="G12" s="20">
        <v>4791852.74</v>
      </c>
      <c r="H12" s="20">
        <v>4791852.74</v>
      </c>
      <c r="I12" s="20">
        <v>4791852.74</v>
      </c>
      <c r="J12" s="13">
        <v>1</v>
      </c>
      <c r="K12" s="16">
        <v>0</v>
      </c>
      <c r="L12" s="13">
        <v>1</v>
      </c>
      <c r="M12" s="16" t="s">
        <v>39</v>
      </c>
      <c r="N12" s="17">
        <f t="shared" si="2"/>
        <v>1</v>
      </c>
      <c r="O12" s="17">
        <f t="shared" si="0"/>
        <v>1</v>
      </c>
      <c r="P12" s="17">
        <f t="shared" si="1"/>
        <v>1</v>
      </c>
      <c r="Q12" s="17">
        <f t="shared" si="3"/>
        <v>0</v>
      </c>
      <c r="R12" s="1"/>
      <c r="S12" s="1"/>
      <c r="T12" s="1"/>
      <c r="U12" s="1"/>
      <c r="V12" s="1"/>
      <c r="W12" s="1"/>
      <c r="X12" s="1"/>
      <c r="Y12" s="1"/>
      <c r="Z12" s="1"/>
    </row>
    <row r="13" spans="1:26" ht="36" customHeight="1" x14ac:dyDescent="0.2">
      <c r="A13" s="13" t="s">
        <v>34</v>
      </c>
      <c r="B13" s="14" t="s">
        <v>40</v>
      </c>
      <c r="C13" s="13">
        <v>6220</v>
      </c>
      <c r="D13" s="13" t="s">
        <v>22</v>
      </c>
      <c r="E13" s="15" t="s">
        <v>23</v>
      </c>
      <c r="F13" s="15" t="s">
        <v>24</v>
      </c>
      <c r="G13" s="20">
        <v>284451.51</v>
      </c>
      <c r="H13" s="20">
        <v>284451.51</v>
      </c>
      <c r="I13" s="20">
        <v>284451.51</v>
      </c>
      <c r="J13" s="13">
        <v>2167.4499999999998</v>
      </c>
      <c r="K13" s="16">
        <v>0</v>
      </c>
      <c r="L13" s="16">
        <v>2167.4499999999998</v>
      </c>
      <c r="M13" s="16" t="s">
        <v>41</v>
      </c>
      <c r="N13" s="17">
        <f t="shared" si="2"/>
        <v>1</v>
      </c>
      <c r="O13" s="17">
        <f t="shared" si="0"/>
        <v>1</v>
      </c>
      <c r="P13" s="17">
        <f t="shared" si="1"/>
        <v>1</v>
      </c>
      <c r="Q13" s="17">
        <f t="shared" si="3"/>
        <v>0</v>
      </c>
      <c r="R13" s="1"/>
      <c r="S13" s="1"/>
      <c r="T13" s="1"/>
      <c r="U13" s="1"/>
      <c r="V13" s="1"/>
      <c r="W13" s="1"/>
      <c r="X13" s="1"/>
      <c r="Y13" s="1"/>
      <c r="Z13" s="1"/>
    </row>
    <row r="14" spans="1:26" ht="36" customHeight="1" x14ac:dyDescent="0.2">
      <c r="A14" s="13" t="s">
        <v>30</v>
      </c>
      <c r="B14" s="14" t="s">
        <v>42</v>
      </c>
      <c r="C14" s="13">
        <v>6140</v>
      </c>
      <c r="D14" s="13" t="s">
        <v>22</v>
      </c>
      <c r="E14" s="15" t="s">
        <v>23</v>
      </c>
      <c r="F14" s="15" t="s">
        <v>24</v>
      </c>
      <c r="G14" s="20">
        <v>1685965.81</v>
      </c>
      <c r="H14" s="20">
        <v>1685965.81</v>
      </c>
      <c r="I14" s="20">
        <v>1685965.81</v>
      </c>
      <c r="J14" s="13">
        <v>190</v>
      </c>
      <c r="K14" s="16">
        <v>0</v>
      </c>
      <c r="L14" s="16">
        <v>190</v>
      </c>
      <c r="M14" s="16" t="s">
        <v>32</v>
      </c>
      <c r="N14" s="17">
        <f t="shared" si="2"/>
        <v>1</v>
      </c>
      <c r="O14" s="17">
        <f t="shared" si="0"/>
        <v>1</v>
      </c>
      <c r="P14" s="17">
        <f t="shared" si="1"/>
        <v>1</v>
      </c>
      <c r="Q14" s="17">
        <f t="shared" si="3"/>
        <v>0</v>
      </c>
      <c r="R14" s="1"/>
      <c r="S14" s="1"/>
      <c r="T14" s="1"/>
      <c r="U14" s="1"/>
      <c r="V14" s="1"/>
      <c r="W14" s="1"/>
      <c r="X14" s="1"/>
      <c r="Y14" s="1"/>
      <c r="Z14" s="1"/>
    </row>
    <row r="15" spans="1:26" ht="36" customHeight="1" x14ac:dyDescent="0.2">
      <c r="A15" s="13" t="s">
        <v>34</v>
      </c>
      <c r="B15" s="14" t="s">
        <v>43</v>
      </c>
      <c r="C15" s="13">
        <v>6220</v>
      </c>
      <c r="D15" s="13" t="s">
        <v>22</v>
      </c>
      <c r="E15" s="15" t="s">
        <v>23</v>
      </c>
      <c r="F15" s="15" t="s">
        <v>24</v>
      </c>
      <c r="G15" s="20">
        <v>1949993.58</v>
      </c>
      <c r="H15" s="20">
        <v>1949993.58</v>
      </c>
      <c r="I15" s="20">
        <v>1949739.27</v>
      </c>
      <c r="J15" s="13">
        <v>1</v>
      </c>
      <c r="K15" s="16">
        <v>0</v>
      </c>
      <c r="L15" s="16">
        <v>1</v>
      </c>
      <c r="M15" s="16" t="s">
        <v>36</v>
      </c>
      <c r="N15" s="17">
        <f t="shared" si="2"/>
        <v>0.99986958418601557</v>
      </c>
      <c r="O15" s="17">
        <f t="shared" si="0"/>
        <v>0.99986958418601557</v>
      </c>
      <c r="P15" s="17">
        <f t="shared" si="1"/>
        <v>1</v>
      </c>
      <c r="Q15" s="17">
        <f t="shared" si="3"/>
        <v>0</v>
      </c>
      <c r="R15" s="1"/>
      <c r="S15" s="1"/>
      <c r="T15" s="1"/>
      <c r="U15" s="1"/>
      <c r="V15" s="1"/>
      <c r="W15" s="1"/>
      <c r="X15" s="1"/>
      <c r="Y15" s="1"/>
      <c r="Z15" s="1"/>
    </row>
    <row r="16" spans="1:26" ht="36" customHeight="1" x14ac:dyDescent="0.2">
      <c r="A16" s="13" t="s">
        <v>20</v>
      </c>
      <c r="B16" s="14" t="s">
        <v>44</v>
      </c>
      <c r="C16" s="13">
        <v>6220</v>
      </c>
      <c r="D16" s="13" t="s">
        <v>22</v>
      </c>
      <c r="E16" s="15" t="s">
        <v>23</v>
      </c>
      <c r="F16" s="15" t="s">
        <v>24</v>
      </c>
      <c r="G16" s="20">
        <v>85232.35</v>
      </c>
      <c r="H16" s="20">
        <v>85232.35</v>
      </c>
      <c r="I16" s="21">
        <v>85232.14</v>
      </c>
      <c r="J16" s="13">
        <v>1</v>
      </c>
      <c r="K16" s="16">
        <v>0</v>
      </c>
      <c r="L16" s="16">
        <v>1</v>
      </c>
      <c r="M16" s="16" t="s">
        <v>25</v>
      </c>
      <c r="N16" s="17">
        <f t="shared" si="2"/>
        <v>0.99999753614677989</v>
      </c>
      <c r="O16" s="17">
        <f t="shared" si="0"/>
        <v>0.99999753614677989</v>
      </c>
      <c r="P16" s="17">
        <f t="shared" si="1"/>
        <v>1</v>
      </c>
      <c r="Q16" s="17">
        <f t="shared" si="3"/>
        <v>0</v>
      </c>
      <c r="R16" s="1"/>
      <c r="S16" s="1"/>
      <c r="T16" s="1"/>
      <c r="U16" s="1"/>
      <c r="V16" s="1"/>
      <c r="W16" s="1"/>
      <c r="X16" s="1"/>
      <c r="Y16" s="1"/>
      <c r="Z16" s="1"/>
    </row>
    <row r="17" spans="1:26" ht="36" customHeight="1" x14ac:dyDescent="0.2">
      <c r="A17" s="13" t="s">
        <v>20</v>
      </c>
      <c r="B17" s="14" t="s">
        <v>45</v>
      </c>
      <c r="C17" s="13">
        <v>6220</v>
      </c>
      <c r="D17" s="13" t="s">
        <v>22</v>
      </c>
      <c r="E17" s="15" t="s">
        <v>23</v>
      </c>
      <c r="F17" s="15" t="s">
        <v>24</v>
      </c>
      <c r="G17" s="20">
        <v>83258.06</v>
      </c>
      <c r="H17" s="20">
        <v>83258.06</v>
      </c>
      <c r="I17" s="21">
        <v>79176.61</v>
      </c>
      <c r="J17" s="13">
        <v>1</v>
      </c>
      <c r="K17" s="16">
        <v>0</v>
      </c>
      <c r="L17" s="16">
        <v>1</v>
      </c>
      <c r="M17" s="16" t="s">
        <v>25</v>
      </c>
      <c r="N17" s="17">
        <f t="shared" si="2"/>
        <v>0.95097831969661561</v>
      </c>
      <c r="O17" s="17">
        <f t="shared" si="0"/>
        <v>0.95097831969661561</v>
      </c>
      <c r="P17" s="17">
        <f t="shared" si="1"/>
        <v>1</v>
      </c>
      <c r="Q17" s="17">
        <f t="shared" si="3"/>
        <v>0</v>
      </c>
      <c r="R17" s="1"/>
      <c r="S17" s="1"/>
      <c r="T17" s="1"/>
      <c r="U17" s="1"/>
      <c r="V17" s="1"/>
      <c r="W17" s="1"/>
      <c r="X17" s="1"/>
      <c r="Y17" s="1"/>
      <c r="Z17" s="1"/>
    </row>
    <row r="18" spans="1:26" ht="36" customHeight="1" x14ac:dyDescent="0.2">
      <c r="A18" s="13" t="s">
        <v>30</v>
      </c>
      <c r="B18" s="14" t="s">
        <v>46</v>
      </c>
      <c r="C18" s="13">
        <v>6140</v>
      </c>
      <c r="D18" s="13" t="s">
        <v>22</v>
      </c>
      <c r="E18" s="15" t="s">
        <v>23</v>
      </c>
      <c r="F18" s="15" t="s">
        <v>24</v>
      </c>
      <c r="G18" s="20">
        <v>394245.91</v>
      </c>
      <c r="H18" s="20">
        <v>394245.91</v>
      </c>
      <c r="I18" s="21">
        <v>376159.88</v>
      </c>
      <c r="J18" s="13">
        <v>45.89</v>
      </c>
      <c r="K18" s="16">
        <v>0</v>
      </c>
      <c r="L18" s="16">
        <v>45.89</v>
      </c>
      <c r="M18" s="16" t="s">
        <v>32</v>
      </c>
      <c r="N18" s="17">
        <f t="shared" si="2"/>
        <v>0.95412500284403723</v>
      </c>
      <c r="O18" s="17">
        <f t="shared" si="0"/>
        <v>0.95412500284403723</v>
      </c>
      <c r="P18" s="17">
        <f t="shared" si="1"/>
        <v>1</v>
      </c>
      <c r="Q18" s="17">
        <f t="shared" si="3"/>
        <v>0</v>
      </c>
      <c r="R18" s="1"/>
      <c r="S18" s="1"/>
      <c r="T18" s="1"/>
      <c r="U18" s="1"/>
      <c r="V18" s="1"/>
      <c r="W18" s="1"/>
      <c r="X18" s="1"/>
      <c r="Y18" s="1"/>
      <c r="Z18" s="1"/>
    </row>
    <row r="19" spans="1:26" ht="36" customHeight="1" x14ac:dyDescent="0.2">
      <c r="A19" s="13" t="s">
        <v>30</v>
      </c>
      <c r="B19" s="14" t="s">
        <v>47</v>
      </c>
      <c r="C19" s="13">
        <v>6140</v>
      </c>
      <c r="D19" s="13" t="s">
        <v>22</v>
      </c>
      <c r="E19" s="15" t="s">
        <v>23</v>
      </c>
      <c r="F19" s="15" t="s">
        <v>24</v>
      </c>
      <c r="G19" s="20">
        <v>399802.9</v>
      </c>
      <c r="H19" s="20">
        <v>399802.9</v>
      </c>
      <c r="I19" s="21">
        <v>391341.51</v>
      </c>
      <c r="J19" s="13">
        <v>43.96</v>
      </c>
      <c r="K19" s="16">
        <v>0</v>
      </c>
      <c r="L19" s="16">
        <v>43.96</v>
      </c>
      <c r="M19" s="16" t="s">
        <v>32</v>
      </c>
      <c r="N19" s="17">
        <f t="shared" si="2"/>
        <v>0.97883609648654368</v>
      </c>
      <c r="O19" s="17">
        <f t="shared" si="0"/>
        <v>0.97883609648654368</v>
      </c>
      <c r="P19" s="17">
        <f t="shared" si="1"/>
        <v>1</v>
      </c>
      <c r="Q19" s="17">
        <f t="shared" si="3"/>
        <v>0</v>
      </c>
      <c r="R19" s="1"/>
      <c r="S19" s="1"/>
      <c r="T19" s="1"/>
      <c r="U19" s="1"/>
      <c r="V19" s="1"/>
      <c r="W19" s="1"/>
      <c r="X19" s="1"/>
      <c r="Y19" s="1"/>
      <c r="Z19" s="1"/>
    </row>
    <row r="20" spans="1:26" ht="36" customHeight="1" x14ac:dyDescent="0.2">
      <c r="A20" s="13" t="s">
        <v>30</v>
      </c>
      <c r="B20" s="14" t="s">
        <v>48</v>
      </c>
      <c r="C20" s="13">
        <v>6140</v>
      </c>
      <c r="D20" s="13" t="s">
        <v>22</v>
      </c>
      <c r="E20" s="15" t="s">
        <v>23</v>
      </c>
      <c r="F20" s="15" t="s">
        <v>24</v>
      </c>
      <c r="G20" s="20">
        <v>4751019.0199999996</v>
      </c>
      <c r="H20" s="20">
        <v>4751019.0199999996</v>
      </c>
      <c r="I20" s="20">
        <v>4750747.25</v>
      </c>
      <c r="J20" s="13">
        <v>1330</v>
      </c>
      <c r="K20" s="16">
        <v>0</v>
      </c>
      <c r="L20" s="16">
        <v>1330</v>
      </c>
      <c r="M20" s="16" t="s">
        <v>32</v>
      </c>
      <c r="N20" s="17">
        <f t="shared" si="2"/>
        <v>0.99994279753483295</v>
      </c>
      <c r="O20" s="17">
        <f t="shared" si="0"/>
        <v>0.99994279753483295</v>
      </c>
      <c r="P20" s="17">
        <f t="shared" si="1"/>
        <v>1</v>
      </c>
      <c r="Q20" s="17">
        <f t="shared" si="3"/>
        <v>0</v>
      </c>
      <c r="R20" s="1"/>
      <c r="S20" s="1"/>
      <c r="T20" s="1"/>
      <c r="U20" s="1"/>
      <c r="V20" s="1"/>
      <c r="W20" s="1"/>
      <c r="X20" s="1"/>
      <c r="Y20" s="1"/>
      <c r="Z20" s="1"/>
    </row>
    <row r="21" spans="1:26" ht="36" customHeight="1" x14ac:dyDescent="0.2">
      <c r="A21" s="13" t="s">
        <v>30</v>
      </c>
      <c r="B21" s="14" t="s">
        <v>49</v>
      </c>
      <c r="C21" s="13">
        <v>6140</v>
      </c>
      <c r="D21" s="13" t="s">
        <v>22</v>
      </c>
      <c r="E21" s="15" t="s">
        <v>23</v>
      </c>
      <c r="F21" s="15" t="s">
        <v>24</v>
      </c>
      <c r="G21" s="20">
        <v>1258947</v>
      </c>
      <c r="H21" s="20">
        <v>1258947</v>
      </c>
      <c r="I21" s="20">
        <v>995865.42</v>
      </c>
      <c r="J21" s="13">
        <v>86.55</v>
      </c>
      <c r="K21" s="16">
        <v>0</v>
      </c>
      <c r="L21" s="16">
        <v>86.55</v>
      </c>
      <c r="M21" s="16" t="s">
        <v>32</v>
      </c>
      <c r="N21" s="17">
        <f>I21/G21</f>
        <v>0.79103045640523395</v>
      </c>
      <c r="O21" s="17">
        <f>I21/H21</f>
        <v>0.79103045640523395</v>
      </c>
      <c r="P21" s="17">
        <f t="shared" si="1"/>
        <v>1</v>
      </c>
      <c r="Q21" s="17">
        <f t="shared" si="3"/>
        <v>0</v>
      </c>
      <c r="R21" s="1"/>
      <c r="S21" s="1"/>
      <c r="T21" s="1"/>
      <c r="U21" s="1"/>
      <c r="V21" s="1"/>
      <c r="W21" s="1"/>
      <c r="X21" s="1"/>
      <c r="Y21" s="1"/>
      <c r="Z21" s="1"/>
    </row>
    <row r="22" spans="1:26" ht="36" customHeight="1" x14ac:dyDescent="0.2">
      <c r="A22" s="13" t="s">
        <v>30</v>
      </c>
      <c r="B22" s="14" t="s">
        <v>50</v>
      </c>
      <c r="C22" s="13">
        <v>6140</v>
      </c>
      <c r="D22" s="13" t="s">
        <v>22</v>
      </c>
      <c r="E22" s="15" t="s">
        <v>23</v>
      </c>
      <c r="F22" s="15" t="s">
        <v>24</v>
      </c>
      <c r="G22" s="20">
        <v>669704.28999999992</v>
      </c>
      <c r="H22" s="20">
        <v>669704.28999999992</v>
      </c>
      <c r="I22" s="20">
        <v>568408.57999999996</v>
      </c>
      <c r="J22" s="13">
        <v>100.4</v>
      </c>
      <c r="K22" s="16">
        <v>0</v>
      </c>
      <c r="L22" s="16">
        <v>100.4</v>
      </c>
      <c r="M22" s="16" t="s">
        <v>32</v>
      </c>
      <c r="N22" s="17">
        <f t="shared" si="2"/>
        <v>0.84874561577020813</v>
      </c>
      <c r="O22" s="17">
        <f t="shared" si="0"/>
        <v>0.84874561577020813</v>
      </c>
      <c r="P22" s="17">
        <f t="shared" si="1"/>
        <v>1</v>
      </c>
      <c r="Q22" s="17">
        <f t="shared" si="3"/>
        <v>0</v>
      </c>
      <c r="R22" s="1"/>
      <c r="S22" s="1"/>
      <c r="T22" s="1"/>
      <c r="U22" s="1"/>
      <c r="V22" s="1"/>
      <c r="W22" s="1"/>
      <c r="X22" s="1"/>
      <c r="Y22" s="1"/>
      <c r="Z22" s="1"/>
    </row>
    <row r="23" spans="1:26" ht="36" customHeight="1" x14ac:dyDescent="0.2">
      <c r="A23" s="13" t="s">
        <v>30</v>
      </c>
      <c r="B23" s="14" t="s">
        <v>51</v>
      </c>
      <c r="C23" s="13">
        <v>6140</v>
      </c>
      <c r="D23" s="13" t="s">
        <v>22</v>
      </c>
      <c r="E23" s="15" t="s">
        <v>23</v>
      </c>
      <c r="F23" s="15" t="s">
        <v>24</v>
      </c>
      <c r="G23" s="20">
        <v>1827107.66</v>
      </c>
      <c r="H23" s="20">
        <v>1827107.66</v>
      </c>
      <c r="I23" s="20">
        <v>1284080.44</v>
      </c>
      <c r="J23" s="13">
        <v>702.72</v>
      </c>
      <c r="K23" s="16">
        <v>0</v>
      </c>
      <c r="L23" s="16">
        <v>702.72</v>
      </c>
      <c r="M23" s="16" t="s">
        <v>62</v>
      </c>
      <c r="N23" s="17">
        <v>1</v>
      </c>
      <c r="O23" s="17">
        <v>1</v>
      </c>
      <c r="P23" s="17">
        <f t="shared" si="1"/>
        <v>1</v>
      </c>
      <c r="Q23" s="17">
        <f t="shared" si="3"/>
        <v>0</v>
      </c>
      <c r="R23" s="1"/>
      <c r="S23" s="1"/>
      <c r="T23" s="1"/>
      <c r="U23" s="1"/>
      <c r="V23" s="1"/>
      <c r="W23" s="1"/>
      <c r="X23" s="1"/>
      <c r="Y23" s="1"/>
      <c r="Z23" s="1"/>
    </row>
    <row r="24" spans="1:26" ht="36" customHeight="1" x14ac:dyDescent="0.2">
      <c r="A24" s="13" t="s">
        <v>30</v>
      </c>
      <c r="B24" s="14" t="s">
        <v>52</v>
      </c>
      <c r="C24" s="13">
        <v>6140</v>
      </c>
      <c r="D24" s="13" t="s">
        <v>22</v>
      </c>
      <c r="E24" s="15" t="s">
        <v>23</v>
      </c>
      <c r="F24" s="15" t="s">
        <v>24</v>
      </c>
      <c r="G24" s="20">
        <v>2187550.59</v>
      </c>
      <c r="H24" s="20">
        <v>2187550.59</v>
      </c>
      <c r="I24" s="20">
        <v>2122797.12</v>
      </c>
      <c r="J24" s="13">
        <v>127.28</v>
      </c>
      <c r="K24" s="16">
        <v>0</v>
      </c>
      <c r="L24" s="16">
        <v>127.2</v>
      </c>
      <c r="M24" s="16" t="s">
        <v>32</v>
      </c>
      <c r="N24" s="17">
        <f t="shared" si="2"/>
        <v>0.97039909829011095</v>
      </c>
      <c r="O24" s="17">
        <f t="shared" si="0"/>
        <v>0.97039909829011095</v>
      </c>
      <c r="P24" s="17">
        <f t="shared" si="1"/>
        <v>0.99937146448774361</v>
      </c>
      <c r="Q24" s="17">
        <f t="shared" si="3"/>
        <v>0</v>
      </c>
      <c r="R24" s="1"/>
      <c r="S24" s="1"/>
      <c r="T24" s="1"/>
      <c r="U24" s="1"/>
      <c r="V24" s="1"/>
      <c r="W24" s="1"/>
      <c r="X24" s="1"/>
      <c r="Y24" s="1"/>
      <c r="Z24" s="1"/>
    </row>
    <row r="25" spans="1:26" ht="36" customHeight="1" x14ac:dyDescent="0.2">
      <c r="A25" s="13" t="s">
        <v>30</v>
      </c>
      <c r="B25" s="14" t="s">
        <v>53</v>
      </c>
      <c r="C25" s="13">
        <v>6140</v>
      </c>
      <c r="D25" s="13" t="s">
        <v>22</v>
      </c>
      <c r="E25" s="15" t="s">
        <v>23</v>
      </c>
      <c r="F25" s="15" t="s">
        <v>24</v>
      </c>
      <c r="G25" s="20">
        <v>469910.92</v>
      </c>
      <c r="H25" s="20">
        <v>469910.92</v>
      </c>
      <c r="I25" s="20">
        <v>329227.65999999997</v>
      </c>
      <c r="J25" s="13">
        <v>90.44</v>
      </c>
      <c r="K25" s="16">
        <v>114.47</v>
      </c>
      <c r="L25" s="16">
        <v>114.47</v>
      </c>
      <c r="M25" s="16" t="s">
        <v>62</v>
      </c>
      <c r="N25" s="17">
        <f t="shared" si="2"/>
        <v>0.70061717229299547</v>
      </c>
      <c r="O25" s="17">
        <f t="shared" si="0"/>
        <v>0.70061717229299547</v>
      </c>
      <c r="P25" s="17">
        <f t="shared" si="1"/>
        <v>1.2657010172490049</v>
      </c>
      <c r="Q25" s="17">
        <f t="shared" si="3"/>
        <v>1</v>
      </c>
      <c r="R25" s="1"/>
      <c r="S25" s="1"/>
      <c r="T25" s="1"/>
      <c r="U25" s="1"/>
      <c r="V25" s="1"/>
      <c r="W25" s="1"/>
      <c r="X25" s="1"/>
      <c r="Y25" s="1"/>
      <c r="Z25" s="1"/>
    </row>
    <row r="26" spans="1:26" ht="36" customHeight="1" x14ac:dyDescent="0.2">
      <c r="A26" s="13" t="s">
        <v>30</v>
      </c>
      <c r="B26" s="14" t="s">
        <v>54</v>
      </c>
      <c r="C26" s="13">
        <v>6140</v>
      </c>
      <c r="D26" s="13" t="s">
        <v>22</v>
      </c>
      <c r="E26" s="15" t="s">
        <v>23</v>
      </c>
      <c r="F26" s="15" t="s">
        <v>24</v>
      </c>
      <c r="G26" s="20">
        <v>497641.52</v>
      </c>
      <c r="H26" s="20">
        <v>497641.52</v>
      </c>
      <c r="I26" s="20">
        <v>9018.98</v>
      </c>
      <c r="J26" s="13">
        <v>57.15</v>
      </c>
      <c r="K26" s="16">
        <v>43.73</v>
      </c>
      <c r="L26" s="16">
        <v>43.73</v>
      </c>
      <c r="M26" s="16" t="s">
        <v>62</v>
      </c>
      <c r="N26" s="17">
        <f t="shared" si="2"/>
        <v>1.8123447577284145E-2</v>
      </c>
      <c r="O26" s="17">
        <f t="shared" si="0"/>
        <v>1.8123447577284145E-2</v>
      </c>
      <c r="P26" s="17">
        <f t="shared" si="1"/>
        <v>0.7651793525809274</v>
      </c>
      <c r="Q26" s="17">
        <f t="shared" si="3"/>
        <v>1</v>
      </c>
      <c r="R26" s="1"/>
      <c r="S26" s="1"/>
      <c r="T26" s="1"/>
      <c r="U26" s="1"/>
      <c r="V26" s="1"/>
      <c r="W26" s="1"/>
      <c r="X26" s="1"/>
      <c r="Y26" s="1"/>
      <c r="Z26" s="1"/>
    </row>
    <row r="27" spans="1:26" ht="36" customHeight="1" x14ac:dyDescent="0.2">
      <c r="A27" s="13" t="s">
        <v>55</v>
      </c>
      <c r="B27" s="14" t="s">
        <v>56</v>
      </c>
      <c r="C27" s="13">
        <v>6140</v>
      </c>
      <c r="D27" s="13" t="s">
        <v>22</v>
      </c>
      <c r="E27" s="15" t="s">
        <v>23</v>
      </c>
      <c r="F27" s="15" t="s">
        <v>24</v>
      </c>
      <c r="G27" s="20">
        <v>1967805.28</v>
      </c>
      <c r="H27" s="20">
        <v>1967805.28</v>
      </c>
      <c r="I27" s="21">
        <v>1967427.9800000002</v>
      </c>
      <c r="J27" s="13">
        <v>129.59999999999997</v>
      </c>
      <c r="K27" s="16">
        <v>0</v>
      </c>
      <c r="L27" s="16">
        <v>129.6</v>
      </c>
      <c r="M27" s="16" t="s">
        <v>32</v>
      </c>
      <c r="N27" s="17">
        <f t="shared" si="2"/>
        <v>0.9998082635493285</v>
      </c>
      <c r="O27" s="17">
        <f t="shared" si="0"/>
        <v>0.9998082635493285</v>
      </c>
      <c r="P27" s="17">
        <f t="shared" si="1"/>
        <v>1.0000000000000002</v>
      </c>
      <c r="Q27" s="17">
        <f t="shared" si="3"/>
        <v>0</v>
      </c>
      <c r="R27" s="1"/>
      <c r="S27" s="1"/>
      <c r="T27" s="1"/>
      <c r="U27" s="1"/>
      <c r="V27" s="1"/>
      <c r="W27" s="1"/>
      <c r="X27" s="1"/>
      <c r="Y27" s="1"/>
      <c r="Z27" s="1"/>
    </row>
    <row r="28" spans="1:26" ht="36" customHeight="1" x14ac:dyDescent="0.2">
      <c r="A28" s="13" t="s">
        <v>55</v>
      </c>
      <c r="B28" s="14" t="s">
        <v>57</v>
      </c>
      <c r="C28" s="13">
        <v>6140</v>
      </c>
      <c r="D28" s="13" t="s">
        <v>22</v>
      </c>
      <c r="E28" s="15" t="s">
        <v>23</v>
      </c>
      <c r="F28" s="15" t="s">
        <v>24</v>
      </c>
      <c r="G28" s="20">
        <v>2902608.86</v>
      </c>
      <c r="H28" s="20">
        <v>2902608.86</v>
      </c>
      <c r="I28" s="21">
        <v>2608141.6100000003</v>
      </c>
      <c r="J28" s="13">
        <v>121.73</v>
      </c>
      <c r="K28" s="16">
        <v>0</v>
      </c>
      <c r="L28" s="16">
        <v>121.73</v>
      </c>
      <c r="M28" s="16" t="s">
        <v>32</v>
      </c>
      <c r="N28" s="17">
        <f t="shared" si="2"/>
        <v>0.89855083333549823</v>
      </c>
      <c r="O28" s="17">
        <f t="shared" si="0"/>
        <v>0.89855083333549823</v>
      </c>
      <c r="P28" s="17">
        <f t="shared" si="1"/>
        <v>1</v>
      </c>
      <c r="Q28" s="17">
        <f t="shared" si="3"/>
        <v>0</v>
      </c>
      <c r="R28" s="1"/>
      <c r="S28" s="1"/>
      <c r="T28" s="1"/>
      <c r="U28" s="1"/>
      <c r="V28" s="1"/>
      <c r="W28" s="1"/>
      <c r="X28" s="1"/>
      <c r="Y28" s="1"/>
      <c r="Z28" s="1"/>
    </row>
    <row r="29" spans="1:26" ht="36" customHeight="1" x14ac:dyDescent="0.2">
      <c r="A29" s="13" t="s">
        <v>55</v>
      </c>
      <c r="B29" s="14" t="s">
        <v>58</v>
      </c>
      <c r="C29" s="13">
        <v>6140</v>
      </c>
      <c r="D29" s="13" t="s">
        <v>22</v>
      </c>
      <c r="E29" s="15" t="s">
        <v>23</v>
      </c>
      <c r="F29" s="15" t="s">
        <v>24</v>
      </c>
      <c r="G29" s="20">
        <v>5479223.5300000003</v>
      </c>
      <c r="H29" s="20">
        <v>5479223.5300000003</v>
      </c>
      <c r="I29" s="21">
        <v>5479223.5300000003</v>
      </c>
      <c r="J29" s="13">
        <v>370.35</v>
      </c>
      <c r="K29" s="16">
        <v>0</v>
      </c>
      <c r="L29" s="16">
        <v>370.25</v>
      </c>
      <c r="M29" s="16" t="s">
        <v>32</v>
      </c>
      <c r="N29" s="17">
        <f t="shared" si="2"/>
        <v>1</v>
      </c>
      <c r="O29" s="17">
        <f t="shared" si="0"/>
        <v>1</v>
      </c>
      <c r="P29" s="17">
        <f t="shared" si="1"/>
        <v>0.9997299851491831</v>
      </c>
      <c r="Q29" s="17">
        <f t="shared" si="3"/>
        <v>0</v>
      </c>
      <c r="R29" s="1"/>
      <c r="S29" s="1"/>
      <c r="T29" s="1"/>
      <c r="U29" s="1"/>
      <c r="V29" s="1"/>
      <c r="W29" s="1"/>
      <c r="X29" s="1"/>
      <c r="Y29" s="1"/>
      <c r="Z29" s="1"/>
    </row>
    <row r="30" spans="1:26" ht="36" customHeight="1" x14ac:dyDescent="0.2">
      <c r="A30" s="13" t="s">
        <v>55</v>
      </c>
      <c r="B30" s="14" t="s">
        <v>59</v>
      </c>
      <c r="C30" s="13">
        <v>6140</v>
      </c>
      <c r="D30" s="13" t="s">
        <v>22</v>
      </c>
      <c r="E30" s="15" t="s">
        <v>23</v>
      </c>
      <c r="F30" s="15" t="s">
        <v>24</v>
      </c>
      <c r="G30" s="20">
        <f>3232084.13+641164.69</f>
        <v>3873248.82</v>
      </c>
      <c r="H30" s="20">
        <f>3232084.13+641164.69</f>
        <v>3873248.82</v>
      </c>
      <c r="I30" s="21">
        <v>3873197.86</v>
      </c>
      <c r="J30" s="13">
        <v>185.11</v>
      </c>
      <c r="K30" s="16">
        <v>0</v>
      </c>
      <c r="L30" s="16">
        <v>185.11</v>
      </c>
      <c r="M30" s="16" t="s">
        <v>32</v>
      </c>
      <c r="N30" s="17">
        <f t="shared" si="2"/>
        <v>0.99998684308641961</v>
      </c>
      <c r="O30" s="17">
        <f t="shared" si="0"/>
        <v>0.99998684308641961</v>
      </c>
      <c r="P30" s="17">
        <f t="shared" si="1"/>
        <v>1</v>
      </c>
      <c r="Q30" s="17">
        <f t="shared" si="3"/>
        <v>0</v>
      </c>
      <c r="R30" s="1"/>
      <c r="S30" s="1"/>
      <c r="T30" s="1"/>
      <c r="U30" s="1"/>
      <c r="V30" s="1"/>
      <c r="W30" s="1"/>
      <c r="X30" s="1"/>
      <c r="Y30" s="1"/>
      <c r="Z30" s="1"/>
    </row>
    <row r="31" spans="1:26" ht="36" customHeight="1" x14ac:dyDescent="0.2">
      <c r="A31" s="13" t="s">
        <v>55</v>
      </c>
      <c r="B31" s="14" t="s">
        <v>60</v>
      </c>
      <c r="C31" s="13">
        <v>6140</v>
      </c>
      <c r="D31" s="13" t="s">
        <v>22</v>
      </c>
      <c r="E31" s="15" t="s">
        <v>23</v>
      </c>
      <c r="F31" s="15" t="s">
        <v>24</v>
      </c>
      <c r="G31" s="20">
        <v>6200171.4799999995</v>
      </c>
      <c r="H31" s="20">
        <v>6200171.4799999995</v>
      </c>
      <c r="I31" s="20">
        <v>6200171.4799999995</v>
      </c>
      <c r="J31" s="13">
        <v>327.92</v>
      </c>
      <c r="K31" s="16">
        <v>0</v>
      </c>
      <c r="L31" s="16">
        <v>327.92</v>
      </c>
      <c r="M31" s="16" t="s">
        <v>32</v>
      </c>
      <c r="N31" s="17">
        <f t="shared" si="2"/>
        <v>1</v>
      </c>
      <c r="O31" s="17">
        <f t="shared" si="0"/>
        <v>1</v>
      </c>
      <c r="P31" s="17">
        <f t="shared" si="1"/>
        <v>1</v>
      </c>
      <c r="Q31" s="17">
        <f t="shared" si="3"/>
        <v>0</v>
      </c>
      <c r="R31" s="1"/>
      <c r="S31" s="1"/>
      <c r="T31" s="1"/>
      <c r="U31" s="1"/>
      <c r="V31" s="1"/>
      <c r="W31" s="1"/>
      <c r="X31" s="1"/>
      <c r="Y31" s="1"/>
      <c r="Z31" s="1"/>
    </row>
    <row r="32" spans="1:26" ht="36" customHeight="1" x14ac:dyDescent="0.2">
      <c r="A32" s="13" t="s">
        <v>30</v>
      </c>
      <c r="B32" s="14" t="s">
        <v>61</v>
      </c>
      <c r="C32" s="13">
        <v>6140</v>
      </c>
      <c r="D32" s="13" t="s">
        <v>22</v>
      </c>
      <c r="E32" s="15" t="s">
        <v>23</v>
      </c>
      <c r="F32" s="15" t="s">
        <v>24</v>
      </c>
      <c r="G32" s="20">
        <f>28263199.01+33115</f>
        <v>28296314.010000002</v>
      </c>
      <c r="H32" s="20">
        <f>28263199.01+33115</f>
        <v>28296314.010000002</v>
      </c>
      <c r="I32" s="20">
        <v>21237336.390000001</v>
      </c>
      <c r="J32" s="13">
        <v>823.24</v>
      </c>
      <c r="K32" s="16">
        <v>740</v>
      </c>
      <c r="L32" s="16">
        <v>740</v>
      </c>
      <c r="M32" s="16" t="s">
        <v>62</v>
      </c>
      <c r="N32" s="17">
        <v>0.75</v>
      </c>
      <c r="O32" s="17">
        <v>0.72</v>
      </c>
      <c r="P32" s="17">
        <f t="shared" si="1"/>
        <v>0.89888732325931686</v>
      </c>
      <c r="Q32" s="17">
        <f t="shared" si="3"/>
        <v>1</v>
      </c>
      <c r="R32" s="1"/>
      <c r="S32" s="1"/>
      <c r="T32" s="1"/>
      <c r="U32" s="1"/>
      <c r="V32" s="1"/>
      <c r="W32" s="1"/>
      <c r="X32" s="1"/>
      <c r="Y32" s="1"/>
      <c r="Z32" s="1"/>
    </row>
    <row r="33" spans="1:26" ht="36" customHeight="1" x14ac:dyDescent="0.2">
      <c r="A33" s="13" t="s">
        <v>63</v>
      </c>
      <c r="B33" s="14" t="s">
        <v>64</v>
      </c>
      <c r="C33" s="13">
        <v>6140</v>
      </c>
      <c r="D33" s="13" t="s">
        <v>22</v>
      </c>
      <c r="E33" s="15" t="s">
        <v>23</v>
      </c>
      <c r="F33" s="15" t="s">
        <v>24</v>
      </c>
      <c r="G33" s="20">
        <v>6970298.8200000003</v>
      </c>
      <c r="H33" s="20">
        <v>6970298.8200000003</v>
      </c>
      <c r="I33" s="21">
        <v>5467320.4400000004</v>
      </c>
      <c r="J33" s="13">
        <v>823.24</v>
      </c>
      <c r="K33" s="16">
        <v>683.28</v>
      </c>
      <c r="L33" s="16">
        <v>683.28</v>
      </c>
      <c r="M33" s="16" t="s">
        <v>32</v>
      </c>
      <c r="N33" s="17">
        <f t="shared" si="2"/>
        <v>0.784373895752148</v>
      </c>
      <c r="O33" s="17">
        <f t="shared" si="0"/>
        <v>0.784373895752148</v>
      </c>
      <c r="P33" s="17">
        <f t="shared" si="1"/>
        <v>0.82998882464408918</v>
      </c>
      <c r="Q33" s="17">
        <f t="shared" si="3"/>
        <v>1</v>
      </c>
      <c r="R33" s="1"/>
      <c r="S33" s="1"/>
      <c r="T33" s="1"/>
      <c r="U33" s="1"/>
      <c r="V33" s="1"/>
      <c r="W33" s="1"/>
      <c r="X33" s="1"/>
      <c r="Y33" s="1"/>
      <c r="Z33" s="1"/>
    </row>
    <row r="34" spans="1:26" ht="36" customHeight="1" x14ac:dyDescent="0.2">
      <c r="A34" s="13" t="s">
        <v>55</v>
      </c>
      <c r="B34" s="14" t="s">
        <v>65</v>
      </c>
      <c r="C34" s="13">
        <v>6140</v>
      </c>
      <c r="D34" s="13" t="s">
        <v>22</v>
      </c>
      <c r="E34" s="15" t="s">
        <v>23</v>
      </c>
      <c r="F34" s="15" t="s">
        <v>24</v>
      </c>
      <c r="G34" s="20">
        <v>7697738.5100000007</v>
      </c>
      <c r="H34" s="20">
        <v>7697738.5100000007</v>
      </c>
      <c r="I34" s="21">
        <v>7697734.6900000013</v>
      </c>
      <c r="J34" s="13">
        <v>477.62</v>
      </c>
      <c r="K34" s="16">
        <v>0</v>
      </c>
      <c r="L34" s="16">
        <v>477.62</v>
      </c>
      <c r="M34" s="16" t="s">
        <v>32</v>
      </c>
      <c r="N34" s="17">
        <f t="shared" si="2"/>
        <v>0.99999950375035551</v>
      </c>
      <c r="O34" s="17">
        <f t="shared" si="0"/>
        <v>0.99999950375035551</v>
      </c>
      <c r="P34" s="17">
        <f t="shared" si="1"/>
        <v>1</v>
      </c>
      <c r="Q34" s="17">
        <f t="shared" si="3"/>
        <v>0</v>
      </c>
      <c r="R34" s="1"/>
      <c r="S34" s="1"/>
      <c r="T34" s="1"/>
      <c r="U34" s="1"/>
      <c r="V34" s="1"/>
      <c r="W34" s="1"/>
      <c r="X34" s="1"/>
      <c r="Y34" s="1"/>
      <c r="Z34" s="1"/>
    </row>
    <row r="35" spans="1:26" ht="36" customHeight="1" x14ac:dyDescent="0.2">
      <c r="A35" s="13" t="s">
        <v>55</v>
      </c>
      <c r="B35" s="14" t="s">
        <v>66</v>
      </c>
      <c r="C35" s="13">
        <v>6140</v>
      </c>
      <c r="D35" s="13" t="s">
        <v>22</v>
      </c>
      <c r="E35" s="15" t="s">
        <v>23</v>
      </c>
      <c r="F35" s="15" t="s">
        <v>24</v>
      </c>
      <c r="G35" s="20">
        <f>1674588.86+418647.22</f>
        <v>2093236.08</v>
      </c>
      <c r="H35" s="20">
        <f>1674588.86+418647.22</f>
        <v>2093236.08</v>
      </c>
      <c r="I35" s="21">
        <v>2082672.52</v>
      </c>
      <c r="J35" s="13">
        <v>130</v>
      </c>
      <c r="K35" s="16">
        <v>0</v>
      </c>
      <c r="L35" s="16">
        <v>130</v>
      </c>
      <c r="M35" s="16" t="s">
        <v>32</v>
      </c>
      <c r="N35" s="17">
        <f t="shared" si="2"/>
        <v>0.99495347892149844</v>
      </c>
      <c r="O35" s="17">
        <f t="shared" si="0"/>
        <v>0.99495347892149844</v>
      </c>
      <c r="P35" s="17">
        <f t="shared" si="1"/>
        <v>1</v>
      </c>
      <c r="Q35" s="17">
        <f t="shared" si="3"/>
        <v>0</v>
      </c>
      <c r="R35" s="1"/>
      <c r="S35" s="1"/>
      <c r="T35" s="1"/>
      <c r="U35" s="1"/>
      <c r="V35" s="1"/>
      <c r="W35" s="1"/>
      <c r="X35" s="1"/>
      <c r="Y35" s="1"/>
      <c r="Z35" s="1"/>
    </row>
    <row r="36" spans="1:26" ht="36" customHeight="1" x14ac:dyDescent="0.2">
      <c r="A36" s="13" t="s">
        <v>55</v>
      </c>
      <c r="B36" s="14" t="s">
        <v>67</v>
      </c>
      <c r="C36" s="13">
        <v>6140</v>
      </c>
      <c r="D36" s="13" t="s">
        <v>22</v>
      </c>
      <c r="E36" s="15" t="s">
        <v>23</v>
      </c>
      <c r="F36" s="15" t="s">
        <v>24</v>
      </c>
      <c r="G36" s="20">
        <f>2825606.81+629504.42</f>
        <v>3455111.23</v>
      </c>
      <c r="H36" s="20">
        <f>2825606.81+629504.42</f>
        <v>3455111.23</v>
      </c>
      <c r="I36" s="21">
        <v>3007198.52</v>
      </c>
      <c r="J36" s="13">
        <v>235.84</v>
      </c>
      <c r="K36" s="16">
        <v>0</v>
      </c>
      <c r="L36" s="16">
        <v>235.84</v>
      </c>
      <c r="M36" s="16" t="s">
        <v>32</v>
      </c>
      <c r="N36" s="17">
        <f t="shared" si="2"/>
        <v>0.87036228932056703</v>
      </c>
      <c r="O36" s="17">
        <f t="shared" si="0"/>
        <v>0.87036228932056703</v>
      </c>
      <c r="P36" s="17">
        <f t="shared" si="1"/>
        <v>1</v>
      </c>
      <c r="Q36" s="17">
        <f t="shared" si="3"/>
        <v>0</v>
      </c>
      <c r="R36" s="1"/>
      <c r="S36" s="1"/>
      <c r="T36" s="1"/>
      <c r="U36" s="1"/>
      <c r="V36" s="1"/>
      <c r="W36" s="1"/>
      <c r="X36" s="1"/>
      <c r="Y36" s="1"/>
      <c r="Z36" s="1"/>
    </row>
    <row r="37" spans="1:26" ht="36" customHeight="1" x14ac:dyDescent="0.2">
      <c r="A37" s="13" t="s">
        <v>55</v>
      </c>
      <c r="B37" s="14" t="s">
        <v>68</v>
      </c>
      <c r="C37" s="13">
        <v>6140</v>
      </c>
      <c r="D37" s="13" t="s">
        <v>22</v>
      </c>
      <c r="E37" s="15" t="s">
        <v>23</v>
      </c>
      <c r="F37" s="15" t="s">
        <v>24</v>
      </c>
      <c r="G37" s="23">
        <f>2593814.52+648453.63</f>
        <v>3242268.15</v>
      </c>
      <c r="H37" s="23">
        <f>2593814.52+648453.63</f>
        <v>3242268.15</v>
      </c>
      <c r="I37" s="21">
        <v>2886501.02</v>
      </c>
      <c r="J37" s="13">
        <v>135.44</v>
      </c>
      <c r="K37" s="16">
        <v>0</v>
      </c>
      <c r="L37" s="16">
        <v>135.44</v>
      </c>
      <c r="M37" s="16" t="s">
        <v>32</v>
      </c>
      <c r="N37" s="17">
        <f t="shared" si="2"/>
        <v>0.89027214482552908</v>
      </c>
      <c r="O37" s="17">
        <f t="shared" si="0"/>
        <v>0.89027214482552908</v>
      </c>
      <c r="P37" s="17">
        <f t="shared" si="1"/>
        <v>1</v>
      </c>
      <c r="Q37" s="17">
        <f t="shared" si="3"/>
        <v>0</v>
      </c>
      <c r="R37" s="1"/>
      <c r="S37" s="1"/>
      <c r="T37" s="1"/>
      <c r="U37" s="1"/>
      <c r="V37" s="1"/>
      <c r="W37" s="1"/>
      <c r="X37" s="1"/>
      <c r="Y37" s="1"/>
      <c r="Z37" s="1"/>
    </row>
    <row r="38" spans="1:26" ht="36" customHeight="1" x14ac:dyDescent="0.2">
      <c r="A38" s="13" t="s">
        <v>69</v>
      </c>
      <c r="B38" s="14" t="s">
        <v>70</v>
      </c>
      <c r="C38" s="13">
        <v>6140</v>
      </c>
      <c r="D38" s="13" t="s">
        <v>22</v>
      </c>
      <c r="E38" s="15" t="s">
        <v>71</v>
      </c>
      <c r="F38" s="15" t="s">
        <v>74</v>
      </c>
      <c r="G38" s="20">
        <v>395740.39</v>
      </c>
      <c r="H38" s="20">
        <v>395740.39</v>
      </c>
      <c r="I38" s="20">
        <v>347898.47</v>
      </c>
      <c r="J38" s="13">
        <v>2</v>
      </c>
      <c r="K38" s="16">
        <v>0</v>
      </c>
      <c r="L38" s="16">
        <v>2</v>
      </c>
      <c r="M38" s="16" t="s">
        <v>72</v>
      </c>
      <c r="N38" s="17">
        <f t="shared" si="2"/>
        <v>0.87910781611146627</v>
      </c>
      <c r="O38" s="17">
        <f t="shared" si="0"/>
        <v>0.87910781611146627</v>
      </c>
      <c r="P38" s="17">
        <f t="shared" si="1"/>
        <v>1</v>
      </c>
      <c r="Q38" s="17">
        <f t="shared" si="3"/>
        <v>0</v>
      </c>
      <c r="R38" s="1"/>
      <c r="S38" s="1"/>
      <c r="T38" s="1"/>
      <c r="U38" s="1"/>
      <c r="V38" s="1"/>
      <c r="W38" s="1"/>
      <c r="X38" s="1"/>
      <c r="Y38" s="1"/>
      <c r="Z38" s="1"/>
    </row>
    <row r="39" spans="1:26" ht="36" customHeight="1" x14ac:dyDescent="0.2">
      <c r="A39" s="13" t="s">
        <v>69</v>
      </c>
      <c r="B39" s="14" t="s">
        <v>73</v>
      </c>
      <c r="C39" s="13">
        <v>6140</v>
      </c>
      <c r="D39" s="13" t="s">
        <v>22</v>
      </c>
      <c r="E39" s="15" t="s">
        <v>71</v>
      </c>
      <c r="F39" s="15" t="s">
        <v>74</v>
      </c>
      <c r="G39" s="20">
        <v>493498.22</v>
      </c>
      <c r="H39" s="20">
        <v>493498.22</v>
      </c>
      <c r="I39" s="20">
        <v>493498.22</v>
      </c>
      <c r="J39" s="13">
        <v>5</v>
      </c>
      <c r="K39" s="16">
        <v>0</v>
      </c>
      <c r="L39" s="16">
        <v>5</v>
      </c>
      <c r="M39" s="16" t="s">
        <v>72</v>
      </c>
      <c r="N39" s="17">
        <f t="shared" si="2"/>
        <v>1</v>
      </c>
      <c r="O39" s="17">
        <f t="shared" si="0"/>
        <v>1</v>
      </c>
      <c r="P39" s="17">
        <f t="shared" si="1"/>
        <v>1</v>
      </c>
      <c r="Q39" s="17">
        <f t="shared" si="3"/>
        <v>0</v>
      </c>
      <c r="R39" s="1"/>
      <c r="S39" s="1"/>
      <c r="T39" s="1"/>
      <c r="U39" s="1"/>
      <c r="V39" s="1"/>
      <c r="W39" s="1"/>
      <c r="X39" s="1"/>
      <c r="Y39" s="1"/>
      <c r="Z39" s="1"/>
    </row>
    <row r="40" spans="1:26" ht="36" customHeight="1" x14ac:dyDescent="0.2">
      <c r="A40" s="13" t="s">
        <v>69</v>
      </c>
      <c r="B40" s="14" t="s">
        <v>75</v>
      </c>
      <c r="C40" s="13">
        <v>6140</v>
      </c>
      <c r="D40" s="13" t="s">
        <v>22</v>
      </c>
      <c r="E40" s="15" t="s">
        <v>71</v>
      </c>
      <c r="F40" s="15" t="s">
        <v>74</v>
      </c>
      <c r="G40" s="20">
        <v>502581.97</v>
      </c>
      <c r="H40" s="20">
        <v>502581.97</v>
      </c>
      <c r="I40" s="20">
        <v>502581.97</v>
      </c>
      <c r="J40" s="13">
        <v>1</v>
      </c>
      <c r="K40" s="16">
        <v>0</v>
      </c>
      <c r="L40" s="13">
        <v>1</v>
      </c>
      <c r="M40" s="16" t="s">
        <v>72</v>
      </c>
      <c r="N40" s="17">
        <f t="shared" si="2"/>
        <v>1</v>
      </c>
      <c r="O40" s="17">
        <f t="shared" si="0"/>
        <v>1</v>
      </c>
      <c r="P40" s="17">
        <f t="shared" si="1"/>
        <v>1</v>
      </c>
      <c r="Q40" s="17">
        <f t="shared" si="3"/>
        <v>0</v>
      </c>
      <c r="R40" s="1"/>
      <c r="S40" s="1"/>
      <c r="T40" s="1"/>
      <c r="U40" s="1"/>
      <c r="V40" s="1"/>
      <c r="W40" s="1"/>
      <c r="X40" s="1"/>
      <c r="Y40" s="1"/>
      <c r="Z40" s="1"/>
    </row>
    <row r="41" spans="1:26" ht="36" customHeight="1" x14ac:dyDescent="0.2">
      <c r="A41" s="13" t="s">
        <v>76</v>
      </c>
      <c r="B41" s="14" t="s">
        <v>77</v>
      </c>
      <c r="C41" s="13">
        <v>6220</v>
      </c>
      <c r="D41" s="13" t="s">
        <v>22</v>
      </c>
      <c r="E41" s="15" t="s">
        <v>23</v>
      </c>
      <c r="F41" s="15" t="s">
        <v>24</v>
      </c>
      <c r="G41" s="20">
        <v>408506.5</v>
      </c>
      <c r="H41" s="20">
        <v>408506.5</v>
      </c>
      <c r="I41" s="20">
        <v>408506.5</v>
      </c>
      <c r="J41" s="13">
        <v>1</v>
      </c>
      <c r="K41" s="16">
        <v>0</v>
      </c>
      <c r="L41" s="13">
        <v>1</v>
      </c>
      <c r="M41" s="16" t="s">
        <v>78</v>
      </c>
      <c r="N41" s="17">
        <f t="shared" si="2"/>
        <v>1</v>
      </c>
      <c r="O41" s="17">
        <f t="shared" si="0"/>
        <v>1</v>
      </c>
      <c r="P41" s="17">
        <f t="shared" si="1"/>
        <v>1</v>
      </c>
      <c r="Q41" s="17">
        <f t="shared" si="3"/>
        <v>0</v>
      </c>
      <c r="R41" s="1"/>
      <c r="S41" s="1"/>
      <c r="T41" s="1"/>
      <c r="U41" s="1"/>
      <c r="V41" s="1"/>
      <c r="W41" s="1"/>
      <c r="X41" s="1"/>
      <c r="Y41" s="1"/>
      <c r="Z41" s="1"/>
    </row>
    <row r="42" spans="1:26" ht="36" customHeight="1" x14ac:dyDescent="0.2">
      <c r="A42" s="13" t="s">
        <v>76</v>
      </c>
      <c r="B42" s="14" t="s">
        <v>79</v>
      </c>
      <c r="C42" s="13">
        <v>6220</v>
      </c>
      <c r="D42" s="13" t="s">
        <v>22</v>
      </c>
      <c r="E42" s="15" t="s">
        <v>23</v>
      </c>
      <c r="F42" s="15" t="s">
        <v>24</v>
      </c>
      <c r="G42" s="20">
        <v>113288.36</v>
      </c>
      <c r="H42" s="20">
        <v>113288.36</v>
      </c>
      <c r="I42" s="20">
        <v>113288.36</v>
      </c>
      <c r="J42" s="13">
        <v>1</v>
      </c>
      <c r="K42" s="16">
        <v>0</v>
      </c>
      <c r="L42" s="13">
        <v>1</v>
      </c>
      <c r="M42" s="16" t="s">
        <v>78</v>
      </c>
      <c r="N42" s="17">
        <f t="shared" si="2"/>
        <v>1</v>
      </c>
      <c r="O42" s="17">
        <f t="shared" si="0"/>
        <v>1</v>
      </c>
      <c r="P42" s="17">
        <f t="shared" si="1"/>
        <v>1</v>
      </c>
      <c r="Q42" s="17">
        <f t="shared" si="3"/>
        <v>0</v>
      </c>
      <c r="R42" s="1"/>
      <c r="S42" s="1"/>
      <c r="T42" s="1"/>
      <c r="U42" s="1"/>
      <c r="V42" s="1"/>
      <c r="W42" s="1"/>
      <c r="X42" s="1"/>
      <c r="Y42" s="1"/>
      <c r="Z42" s="1"/>
    </row>
    <row r="43" spans="1:26" ht="36" customHeight="1" x14ac:dyDescent="0.2">
      <c r="A43" s="13" t="s">
        <v>34</v>
      </c>
      <c r="B43" s="14" t="s">
        <v>80</v>
      </c>
      <c r="C43" s="13">
        <v>6220</v>
      </c>
      <c r="D43" s="13" t="s">
        <v>22</v>
      </c>
      <c r="E43" s="15" t="s">
        <v>23</v>
      </c>
      <c r="F43" s="15" t="s">
        <v>24</v>
      </c>
      <c r="G43" s="20">
        <v>540524.96</v>
      </c>
      <c r="H43" s="20">
        <v>540524.96</v>
      </c>
      <c r="I43" s="20">
        <v>540524.96</v>
      </c>
      <c r="J43" s="13">
        <v>1</v>
      </c>
      <c r="K43" s="16">
        <v>0</v>
      </c>
      <c r="L43" s="13">
        <v>1</v>
      </c>
      <c r="M43" s="16" t="s">
        <v>78</v>
      </c>
      <c r="N43" s="17">
        <f t="shared" si="2"/>
        <v>1</v>
      </c>
      <c r="O43" s="17">
        <f t="shared" si="0"/>
        <v>1</v>
      </c>
      <c r="P43" s="17">
        <f t="shared" si="1"/>
        <v>1</v>
      </c>
      <c r="Q43" s="17">
        <f t="shared" si="3"/>
        <v>0</v>
      </c>
      <c r="R43" s="1"/>
      <c r="S43" s="1"/>
      <c r="T43" s="1"/>
      <c r="U43" s="1"/>
      <c r="V43" s="1"/>
      <c r="W43" s="1"/>
      <c r="X43" s="1"/>
      <c r="Y43" s="1"/>
      <c r="Z43" s="1"/>
    </row>
    <row r="44" spans="1:26" ht="36" customHeight="1" x14ac:dyDescent="0.2">
      <c r="A44" s="13" t="s">
        <v>76</v>
      </c>
      <c r="B44" s="14" t="s">
        <v>81</v>
      </c>
      <c r="C44" s="13">
        <v>6220</v>
      </c>
      <c r="D44" s="13" t="s">
        <v>22</v>
      </c>
      <c r="E44" s="15" t="s">
        <v>23</v>
      </c>
      <c r="F44" s="15" t="s">
        <v>24</v>
      </c>
      <c r="G44" s="20">
        <v>185966.34</v>
      </c>
      <c r="H44" s="20">
        <v>185966.34</v>
      </c>
      <c r="I44" s="20">
        <v>185966.34</v>
      </c>
      <c r="J44" s="13">
        <v>1</v>
      </c>
      <c r="K44" s="16">
        <v>0</v>
      </c>
      <c r="L44" s="13">
        <v>1</v>
      </c>
      <c r="M44" s="16" t="s">
        <v>78</v>
      </c>
      <c r="N44" s="17">
        <f t="shared" si="2"/>
        <v>1</v>
      </c>
      <c r="O44" s="17">
        <f t="shared" si="0"/>
        <v>1</v>
      </c>
      <c r="P44" s="17">
        <f t="shared" si="1"/>
        <v>1</v>
      </c>
      <c r="Q44" s="17">
        <f t="shared" si="3"/>
        <v>0</v>
      </c>
      <c r="R44" s="1"/>
      <c r="S44" s="1"/>
      <c r="T44" s="1"/>
      <c r="U44" s="1"/>
      <c r="V44" s="1"/>
      <c r="W44" s="1"/>
      <c r="X44" s="1"/>
      <c r="Y44" s="1"/>
      <c r="Z44" s="1"/>
    </row>
    <row r="45" spans="1:26" ht="36" customHeight="1" x14ac:dyDescent="0.2">
      <c r="A45" s="13" t="s">
        <v>76</v>
      </c>
      <c r="B45" s="14" t="s">
        <v>82</v>
      </c>
      <c r="C45" s="13">
        <v>6220</v>
      </c>
      <c r="D45" s="13" t="s">
        <v>22</v>
      </c>
      <c r="E45" s="15" t="s">
        <v>23</v>
      </c>
      <c r="F45" s="15" t="s">
        <v>24</v>
      </c>
      <c r="G45" s="20">
        <f>193246.54+193246.53</f>
        <v>386493.07</v>
      </c>
      <c r="H45" s="20">
        <f>193246.54+193246.53</f>
        <v>386493.07</v>
      </c>
      <c r="I45" s="20">
        <v>386040.73</v>
      </c>
      <c r="J45" s="13">
        <v>1</v>
      </c>
      <c r="K45" s="16">
        <v>0</v>
      </c>
      <c r="L45" s="13">
        <v>1</v>
      </c>
      <c r="M45" s="16" t="s">
        <v>83</v>
      </c>
      <c r="N45" s="17">
        <f t="shared" si="2"/>
        <v>0.99882962972660794</v>
      </c>
      <c r="O45" s="17">
        <f t="shared" si="0"/>
        <v>0.99882962972660794</v>
      </c>
      <c r="P45" s="17">
        <f t="shared" si="1"/>
        <v>1</v>
      </c>
      <c r="Q45" s="17">
        <f t="shared" si="3"/>
        <v>0</v>
      </c>
      <c r="R45" s="1"/>
      <c r="S45" s="1"/>
      <c r="T45" s="1"/>
      <c r="U45" s="1"/>
      <c r="V45" s="1"/>
      <c r="W45" s="1"/>
      <c r="X45" s="1"/>
      <c r="Y45" s="1"/>
      <c r="Z45" s="1"/>
    </row>
    <row r="46" spans="1:26" ht="36" customHeight="1" x14ac:dyDescent="0.2">
      <c r="A46" s="13" t="s">
        <v>76</v>
      </c>
      <c r="B46" s="14" t="s">
        <v>84</v>
      </c>
      <c r="C46" s="13">
        <v>6220</v>
      </c>
      <c r="D46" s="13" t="s">
        <v>22</v>
      </c>
      <c r="E46" s="15" t="s">
        <v>23</v>
      </c>
      <c r="F46" s="15" t="s">
        <v>24</v>
      </c>
      <c r="G46" s="20">
        <f>126062.39+126062.39</f>
        <v>252124.78</v>
      </c>
      <c r="H46" s="20">
        <f>126062.39+126062.39</f>
        <v>252124.78</v>
      </c>
      <c r="I46" s="20">
        <v>252124.78</v>
      </c>
      <c r="J46" s="13">
        <v>1</v>
      </c>
      <c r="K46" s="16">
        <v>0</v>
      </c>
      <c r="L46" s="13">
        <v>1</v>
      </c>
      <c r="M46" s="16" t="s">
        <v>83</v>
      </c>
      <c r="N46" s="17">
        <f t="shared" si="2"/>
        <v>1</v>
      </c>
      <c r="O46" s="17">
        <f t="shared" si="0"/>
        <v>1</v>
      </c>
      <c r="P46" s="17">
        <f t="shared" si="1"/>
        <v>1</v>
      </c>
      <c r="Q46" s="17">
        <f t="shared" si="3"/>
        <v>0</v>
      </c>
      <c r="R46" s="1"/>
      <c r="S46" s="1"/>
      <c r="T46" s="1"/>
      <c r="U46" s="1"/>
      <c r="V46" s="1"/>
      <c r="W46" s="1"/>
      <c r="X46" s="1"/>
      <c r="Y46" s="1"/>
      <c r="Z46" s="1"/>
    </row>
    <row r="47" spans="1:26" ht="36" customHeight="1" x14ac:dyDescent="0.2">
      <c r="A47" s="13" t="s">
        <v>76</v>
      </c>
      <c r="B47" s="14" t="s">
        <v>85</v>
      </c>
      <c r="C47" s="13">
        <v>6220</v>
      </c>
      <c r="D47" s="13" t="s">
        <v>22</v>
      </c>
      <c r="E47" s="15" t="s">
        <v>23</v>
      </c>
      <c r="F47" s="15" t="s">
        <v>24</v>
      </c>
      <c r="G47" s="20">
        <f>210321.95+210321.94</f>
        <v>420643.89</v>
      </c>
      <c r="H47" s="20">
        <f>210321.95+210321.94</f>
        <v>420643.89</v>
      </c>
      <c r="I47" s="20">
        <v>420643.88</v>
      </c>
      <c r="J47" s="13">
        <v>1</v>
      </c>
      <c r="K47" s="16">
        <v>0</v>
      </c>
      <c r="L47" s="13">
        <v>1</v>
      </c>
      <c r="M47" s="16" t="s">
        <v>83</v>
      </c>
      <c r="N47" s="17">
        <f t="shared" si="2"/>
        <v>0.99999997622692205</v>
      </c>
      <c r="O47" s="17">
        <f t="shared" si="0"/>
        <v>0.99999997622692205</v>
      </c>
      <c r="P47" s="17">
        <f t="shared" si="1"/>
        <v>1</v>
      </c>
      <c r="Q47" s="17">
        <f t="shared" si="3"/>
        <v>0</v>
      </c>
      <c r="R47" s="1"/>
      <c r="S47" s="1"/>
      <c r="T47" s="1"/>
      <c r="U47" s="1"/>
      <c r="V47" s="1"/>
      <c r="W47" s="1"/>
      <c r="X47" s="1"/>
      <c r="Y47" s="1"/>
      <c r="Z47" s="1"/>
    </row>
    <row r="48" spans="1:26" ht="36" customHeight="1" x14ac:dyDescent="0.2">
      <c r="A48" s="13" t="s">
        <v>86</v>
      </c>
      <c r="B48" s="14" t="s">
        <v>135</v>
      </c>
      <c r="C48" s="13">
        <v>6110</v>
      </c>
      <c r="D48" s="13" t="s">
        <v>22</v>
      </c>
      <c r="E48" s="15" t="s">
        <v>23</v>
      </c>
      <c r="F48" s="15" t="s">
        <v>24</v>
      </c>
      <c r="G48" s="20">
        <v>29866334.399999999</v>
      </c>
      <c r="H48" s="20">
        <v>29866334.399999999</v>
      </c>
      <c r="I48" s="21">
        <v>29866334.390000001</v>
      </c>
      <c r="J48" s="13">
        <v>3600</v>
      </c>
      <c r="K48" s="16">
        <v>0</v>
      </c>
      <c r="L48" s="16">
        <v>3600</v>
      </c>
      <c r="M48" s="16" t="s">
        <v>87</v>
      </c>
      <c r="N48" s="17">
        <f t="shared" si="2"/>
        <v>0.99999999966517494</v>
      </c>
      <c r="O48" s="17">
        <f t="shared" si="0"/>
        <v>0.99999999966517494</v>
      </c>
      <c r="P48" s="17">
        <f t="shared" si="1"/>
        <v>1</v>
      </c>
      <c r="Q48" s="17">
        <f t="shared" si="3"/>
        <v>0</v>
      </c>
      <c r="R48" s="1"/>
      <c r="S48" s="1"/>
      <c r="T48" s="1"/>
      <c r="U48" s="1"/>
      <c r="V48" s="1"/>
      <c r="W48" s="1"/>
      <c r="X48" s="1"/>
      <c r="Y48" s="1"/>
      <c r="Z48" s="1"/>
    </row>
    <row r="49" spans="1:26" ht="36" customHeight="1" x14ac:dyDescent="0.2">
      <c r="A49" s="13" t="s">
        <v>88</v>
      </c>
      <c r="B49" s="14" t="s">
        <v>89</v>
      </c>
      <c r="C49" s="13">
        <v>6260</v>
      </c>
      <c r="D49" s="13" t="s">
        <v>22</v>
      </c>
      <c r="E49" s="15" t="s">
        <v>23</v>
      </c>
      <c r="F49" s="15" t="s">
        <v>24</v>
      </c>
      <c r="G49" s="20">
        <f>3507817.7+3507817.7</f>
        <v>7015635.4000000004</v>
      </c>
      <c r="H49" s="20">
        <f>3507817.7+3507817.7</f>
        <v>7015635.4000000004</v>
      </c>
      <c r="I49" s="21">
        <v>1511003.1</v>
      </c>
      <c r="J49" s="13">
        <v>1</v>
      </c>
      <c r="K49" s="16">
        <v>0</v>
      </c>
      <c r="L49" s="16">
        <v>1</v>
      </c>
      <c r="M49" s="16" t="s">
        <v>25</v>
      </c>
      <c r="N49" s="17">
        <f t="shared" si="2"/>
        <v>0.21537651457771023</v>
      </c>
      <c r="O49" s="17">
        <f t="shared" si="0"/>
        <v>0.21537651457771023</v>
      </c>
      <c r="P49" s="17">
        <f t="shared" si="1"/>
        <v>1</v>
      </c>
      <c r="Q49" s="17">
        <f t="shared" si="3"/>
        <v>0</v>
      </c>
      <c r="R49" s="1"/>
      <c r="S49" s="1"/>
      <c r="T49" s="1"/>
      <c r="U49" s="1"/>
      <c r="V49" s="1"/>
      <c r="W49" s="1"/>
      <c r="X49" s="1"/>
      <c r="Y49" s="1"/>
      <c r="Z49" s="1"/>
    </row>
    <row r="50" spans="1:26" ht="36" customHeight="1" x14ac:dyDescent="0.2">
      <c r="A50" s="13" t="s">
        <v>30</v>
      </c>
      <c r="B50" s="14" t="s">
        <v>90</v>
      </c>
      <c r="C50" s="13">
        <v>6150</v>
      </c>
      <c r="D50" s="13" t="s">
        <v>22</v>
      </c>
      <c r="E50" s="15" t="s">
        <v>23</v>
      </c>
      <c r="F50" s="15" t="s">
        <v>24</v>
      </c>
      <c r="G50" s="20">
        <f>7044808.26+7044808.25</f>
        <v>14089616.51</v>
      </c>
      <c r="H50" s="20">
        <f>7044808.26+7044808.25</f>
        <v>14089616.51</v>
      </c>
      <c r="I50" s="39">
        <v>14089615.050000001</v>
      </c>
      <c r="J50" s="13">
        <v>2400</v>
      </c>
      <c r="K50" s="16">
        <v>0</v>
      </c>
      <c r="L50" s="16">
        <v>2400</v>
      </c>
      <c r="M50" s="16" t="s">
        <v>91</v>
      </c>
      <c r="N50" s="17">
        <f t="shared" si="2"/>
        <v>0.99999989637759135</v>
      </c>
      <c r="O50" s="17">
        <f t="shared" si="0"/>
        <v>0.99999989637759135</v>
      </c>
      <c r="P50" s="17">
        <f t="shared" si="1"/>
        <v>1</v>
      </c>
      <c r="Q50" s="17">
        <f t="shared" si="3"/>
        <v>0</v>
      </c>
      <c r="R50" s="1"/>
      <c r="S50" s="1"/>
      <c r="T50" s="1"/>
      <c r="U50" s="1"/>
      <c r="V50" s="1"/>
      <c r="W50" s="1"/>
      <c r="X50" s="1"/>
      <c r="Y50" s="1"/>
      <c r="Z50" s="1"/>
    </row>
    <row r="51" spans="1:26" ht="36" customHeight="1" x14ac:dyDescent="0.2">
      <c r="A51" s="13" t="s">
        <v>92</v>
      </c>
      <c r="B51" s="14" t="s">
        <v>136</v>
      </c>
      <c r="C51" s="13">
        <v>6220</v>
      </c>
      <c r="D51" s="13" t="s">
        <v>22</v>
      </c>
      <c r="E51" s="15" t="s">
        <v>23</v>
      </c>
      <c r="F51" s="15" t="s">
        <v>24</v>
      </c>
      <c r="G51" s="24">
        <v>7378716.6600000001</v>
      </c>
      <c r="H51" s="24">
        <v>7378716.6600000001</v>
      </c>
      <c r="I51" s="21">
        <v>7207583.6299999999</v>
      </c>
      <c r="J51" s="13">
        <v>1</v>
      </c>
      <c r="K51" s="16">
        <v>0</v>
      </c>
      <c r="L51" s="16">
        <v>1</v>
      </c>
      <c r="M51" s="16" t="s">
        <v>22</v>
      </c>
      <c r="N51" s="17">
        <v>0</v>
      </c>
      <c r="O51" s="17">
        <v>0</v>
      </c>
      <c r="P51" s="17">
        <f t="shared" si="1"/>
        <v>1</v>
      </c>
      <c r="Q51" s="17">
        <f t="shared" si="3"/>
        <v>0</v>
      </c>
      <c r="R51" s="1"/>
      <c r="S51" s="1"/>
      <c r="T51" s="1"/>
      <c r="U51" s="1"/>
      <c r="V51" s="1"/>
      <c r="W51" s="1"/>
      <c r="X51" s="1"/>
      <c r="Y51" s="1"/>
      <c r="Z51" s="1"/>
    </row>
    <row r="52" spans="1:26" ht="36" customHeight="1" x14ac:dyDescent="0.2">
      <c r="A52" s="13" t="s">
        <v>20</v>
      </c>
      <c r="B52" s="14" t="s">
        <v>93</v>
      </c>
      <c r="C52" s="13">
        <v>6120</v>
      </c>
      <c r="D52" s="13" t="s">
        <v>22</v>
      </c>
      <c r="E52" s="15" t="s">
        <v>23</v>
      </c>
      <c r="F52" s="15" t="s">
        <v>24</v>
      </c>
      <c r="G52" s="26">
        <v>3100000</v>
      </c>
      <c r="H52" s="26">
        <v>3100000</v>
      </c>
      <c r="I52" s="20">
        <v>3066206.23</v>
      </c>
      <c r="J52" s="13">
        <v>1</v>
      </c>
      <c r="K52" s="16">
        <v>0</v>
      </c>
      <c r="L52" s="16">
        <v>1</v>
      </c>
      <c r="M52" s="16" t="s">
        <v>94</v>
      </c>
      <c r="N52" s="17">
        <f t="shared" si="2"/>
        <v>0.98909878387096772</v>
      </c>
      <c r="O52" s="17">
        <f t="shared" si="0"/>
        <v>0.98909878387096772</v>
      </c>
      <c r="P52" s="17">
        <f t="shared" si="1"/>
        <v>1</v>
      </c>
      <c r="Q52" s="17">
        <f t="shared" si="3"/>
        <v>0</v>
      </c>
      <c r="R52" s="1"/>
      <c r="S52" s="1"/>
      <c r="T52" s="1"/>
      <c r="U52" s="1"/>
      <c r="V52" s="1"/>
      <c r="W52" s="1"/>
      <c r="X52" s="1"/>
      <c r="Y52" s="1"/>
      <c r="Z52" s="1"/>
    </row>
    <row r="53" spans="1:26" ht="36" customHeight="1" x14ac:dyDescent="0.2">
      <c r="A53" s="13" t="s">
        <v>55</v>
      </c>
      <c r="B53" s="14" t="s">
        <v>137</v>
      </c>
      <c r="C53" s="27">
        <v>6140</v>
      </c>
      <c r="D53" s="13" t="s">
        <v>22</v>
      </c>
      <c r="E53" s="15" t="s">
        <v>23</v>
      </c>
      <c r="F53" s="15" t="s">
        <v>24</v>
      </c>
      <c r="G53" s="26">
        <v>3566939.8500000006</v>
      </c>
      <c r="H53" s="26">
        <v>3554136.8600000003</v>
      </c>
      <c r="I53" s="20">
        <v>3305460.62</v>
      </c>
      <c r="J53" s="18">
        <f>1052.02</f>
        <v>1052.02</v>
      </c>
      <c r="K53" s="16">
        <v>1284.05</v>
      </c>
      <c r="L53" s="16">
        <v>1284.05</v>
      </c>
      <c r="M53" s="16" t="s">
        <v>62</v>
      </c>
      <c r="N53" s="17">
        <f t="shared" si="2"/>
        <v>0.92669368113959072</v>
      </c>
      <c r="O53" s="17">
        <f t="shared" si="0"/>
        <v>0.93003188965548156</v>
      </c>
      <c r="P53" s="17">
        <f t="shared" si="1"/>
        <v>1.2205566434098212</v>
      </c>
      <c r="Q53" s="17">
        <f t="shared" si="3"/>
        <v>1</v>
      </c>
      <c r="R53" s="1"/>
      <c r="S53" s="1"/>
      <c r="T53" s="1"/>
      <c r="U53" s="1"/>
      <c r="V53" s="1"/>
      <c r="W53" s="1"/>
      <c r="X53" s="1"/>
      <c r="Y53" s="1"/>
      <c r="Z53" s="1"/>
    </row>
    <row r="54" spans="1:26" ht="36" customHeight="1" x14ac:dyDescent="0.2">
      <c r="A54" s="13" t="s">
        <v>55</v>
      </c>
      <c r="B54" s="14" t="s">
        <v>138</v>
      </c>
      <c r="C54" s="27">
        <v>6140</v>
      </c>
      <c r="D54" s="13" t="s">
        <v>22</v>
      </c>
      <c r="E54" s="15" t="s">
        <v>23</v>
      </c>
      <c r="F54" s="15" t="s">
        <v>24</v>
      </c>
      <c r="G54" s="26">
        <v>2740417.5600000005</v>
      </c>
      <c r="H54" s="26">
        <v>2731141.7700000005</v>
      </c>
      <c r="I54" s="20">
        <v>2674116.39</v>
      </c>
      <c r="J54" s="18">
        <f>1139.12</f>
        <v>1139.1199999999999</v>
      </c>
      <c r="K54" s="16">
        <v>1459.16</v>
      </c>
      <c r="L54" s="16">
        <v>1459.16</v>
      </c>
      <c r="M54" s="16" t="s">
        <v>62</v>
      </c>
      <c r="N54" s="17">
        <f t="shared" si="2"/>
        <v>0.97580617969766603</v>
      </c>
      <c r="O54" s="17">
        <f t="shared" si="0"/>
        <v>0.97912031494432439</v>
      </c>
      <c r="P54" s="17">
        <f t="shared" si="1"/>
        <v>1.2809537186600184</v>
      </c>
      <c r="Q54" s="17">
        <f t="shared" si="3"/>
        <v>1</v>
      </c>
      <c r="R54" s="1"/>
      <c r="S54" s="1"/>
      <c r="T54" s="1"/>
      <c r="U54" s="1"/>
      <c r="V54" s="1"/>
      <c r="W54" s="1"/>
      <c r="X54" s="1"/>
      <c r="Y54" s="1"/>
      <c r="Z54" s="1"/>
    </row>
    <row r="55" spans="1:26" ht="36" customHeight="1" x14ac:dyDescent="0.2">
      <c r="A55" s="13" t="s">
        <v>55</v>
      </c>
      <c r="B55" s="14" t="s">
        <v>139</v>
      </c>
      <c r="C55" s="27">
        <v>6140</v>
      </c>
      <c r="D55" s="13" t="s">
        <v>22</v>
      </c>
      <c r="E55" s="15" t="s">
        <v>23</v>
      </c>
      <c r="F55" s="15" t="s">
        <v>24</v>
      </c>
      <c r="G55" s="26">
        <v>3935915.0999999996</v>
      </c>
      <c r="H55" s="26">
        <v>3904219.73</v>
      </c>
      <c r="I55" s="20">
        <v>3647597.62</v>
      </c>
      <c r="J55" s="18">
        <f>1212.18</f>
        <v>1212.18</v>
      </c>
      <c r="K55" s="16">
        <v>1787.88</v>
      </c>
      <c r="L55" s="16">
        <v>1787.88</v>
      </c>
      <c r="M55" s="16" t="s">
        <v>62</v>
      </c>
      <c r="N55" s="17">
        <f t="shared" si="2"/>
        <v>0.92674702764803041</v>
      </c>
      <c r="O55" s="17">
        <f t="shared" si="0"/>
        <v>0.9342705770302534</v>
      </c>
      <c r="P55" s="17">
        <f t="shared" si="1"/>
        <v>1.4749294659209029</v>
      </c>
      <c r="Q55" s="17">
        <f t="shared" si="3"/>
        <v>1</v>
      </c>
      <c r="R55" s="1"/>
      <c r="S55" s="1"/>
      <c r="T55" s="1"/>
      <c r="U55" s="1"/>
      <c r="V55" s="1"/>
      <c r="W55" s="1"/>
      <c r="X55" s="1"/>
      <c r="Y55" s="1"/>
      <c r="Z55" s="1"/>
    </row>
    <row r="56" spans="1:26" ht="36" customHeight="1" x14ac:dyDescent="0.2">
      <c r="A56" s="13" t="s">
        <v>55</v>
      </c>
      <c r="B56" s="14" t="s">
        <v>140</v>
      </c>
      <c r="C56" s="27">
        <v>6140</v>
      </c>
      <c r="D56" s="13" t="s">
        <v>22</v>
      </c>
      <c r="E56" s="15" t="s">
        <v>23</v>
      </c>
      <c r="F56" s="15" t="s">
        <v>24</v>
      </c>
      <c r="G56" s="26">
        <v>6569260.75</v>
      </c>
      <c r="H56" s="26">
        <v>6557239.29</v>
      </c>
      <c r="I56" s="20">
        <v>5434974.1348000001</v>
      </c>
      <c r="J56" s="18">
        <f>1181.93</f>
        <v>1181.93</v>
      </c>
      <c r="K56" s="16">
        <v>1878.04</v>
      </c>
      <c r="L56" s="16">
        <v>1878.04</v>
      </c>
      <c r="M56" s="16" t="s">
        <v>62</v>
      </c>
      <c r="N56" s="17">
        <f t="shared" si="2"/>
        <v>0.82733420724698747</v>
      </c>
      <c r="O56" s="17">
        <f t="shared" si="0"/>
        <v>0.82885096828607574</v>
      </c>
      <c r="P56" s="17">
        <f t="shared" si="1"/>
        <v>1.5889604291286286</v>
      </c>
      <c r="Q56" s="17">
        <f t="shared" si="3"/>
        <v>1</v>
      </c>
      <c r="R56" s="1"/>
      <c r="S56" s="1"/>
      <c r="T56" s="1"/>
      <c r="U56" s="1"/>
      <c r="V56" s="1"/>
      <c r="W56" s="1"/>
      <c r="X56" s="1"/>
      <c r="Y56" s="1"/>
      <c r="Z56" s="1"/>
    </row>
    <row r="57" spans="1:26" ht="36" customHeight="1" x14ac:dyDescent="0.2">
      <c r="A57" s="13" t="s">
        <v>55</v>
      </c>
      <c r="B57" s="14" t="s">
        <v>141</v>
      </c>
      <c r="C57" s="27">
        <v>6140</v>
      </c>
      <c r="D57" s="13" t="s">
        <v>22</v>
      </c>
      <c r="E57" s="15" t="s">
        <v>23</v>
      </c>
      <c r="F57" s="15" t="s">
        <v>24</v>
      </c>
      <c r="G57" s="26">
        <v>4424660.09</v>
      </c>
      <c r="H57" s="26">
        <v>4364325.41</v>
      </c>
      <c r="I57" s="20">
        <v>3810544.59</v>
      </c>
      <c r="J57" s="18">
        <f>1063.49</f>
        <v>1063.49</v>
      </c>
      <c r="K57" s="16">
        <v>1395.96</v>
      </c>
      <c r="L57" s="16">
        <v>1395.96</v>
      </c>
      <c r="M57" s="16" t="s">
        <v>62</v>
      </c>
      <c r="N57" s="17">
        <f t="shared" si="2"/>
        <v>0.86120617459679261</v>
      </c>
      <c r="O57" s="17">
        <f t="shared" si="0"/>
        <v>0.873111931862111</v>
      </c>
      <c r="P57" s="17">
        <f t="shared" si="1"/>
        <v>1.312621651355443</v>
      </c>
      <c r="Q57" s="17">
        <f t="shared" si="3"/>
        <v>1</v>
      </c>
      <c r="R57" s="1"/>
      <c r="S57" s="1"/>
      <c r="T57" s="1"/>
      <c r="U57" s="1"/>
      <c r="V57" s="1"/>
      <c r="W57" s="1"/>
      <c r="X57" s="1"/>
      <c r="Y57" s="1"/>
      <c r="Z57" s="1"/>
    </row>
    <row r="58" spans="1:26" ht="36" customHeight="1" x14ac:dyDescent="0.2">
      <c r="A58" s="13" t="s">
        <v>55</v>
      </c>
      <c r="B58" s="14" t="s">
        <v>148</v>
      </c>
      <c r="C58" s="27">
        <v>6140</v>
      </c>
      <c r="D58" s="13" t="s">
        <v>22</v>
      </c>
      <c r="E58" s="15" t="s">
        <v>23</v>
      </c>
      <c r="F58" s="15" t="s">
        <v>24</v>
      </c>
      <c r="G58" s="26">
        <v>3385008.02</v>
      </c>
      <c r="H58" s="26">
        <v>3385008.02</v>
      </c>
      <c r="I58" s="20">
        <v>3385008</v>
      </c>
      <c r="J58" s="18">
        <v>732.15</v>
      </c>
      <c r="K58" s="16">
        <v>1183.29</v>
      </c>
      <c r="L58" s="16">
        <v>1183.29</v>
      </c>
      <c r="M58" s="16" t="s">
        <v>62</v>
      </c>
      <c r="N58" s="17">
        <f t="shared" si="2"/>
        <v>0.99999999409159446</v>
      </c>
      <c r="O58" s="17">
        <f t="shared" si="0"/>
        <v>0.99999999409159446</v>
      </c>
      <c r="P58" s="17">
        <f t="shared" si="1"/>
        <v>1.6161852079491907</v>
      </c>
      <c r="Q58" s="17">
        <f t="shared" si="3"/>
        <v>1</v>
      </c>
      <c r="R58" s="1"/>
      <c r="S58" s="1"/>
      <c r="T58" s="1"/>
      <c r="U58" s="1"/>
      <c r="V58" s="1"/>
      <c r="W58" s="1"/>
      <c r="X58" s="1"/>
      <c r="Y58" s="1"/>
      <c r="Z58" s="1"/>
    </row>
    <row r="59" spans="1:26" ht="36" customHeight="1" x14ac:dyDescent="0.2">
      <c r="A59" s="13" t="s">
        <v>55</v>
      </c>
      <c r="B59" s="14" t="s">
        <v>149</v>
      </c>
      <c r="C59" s="27">
        <v>6140</v>
      </c>
      <c r="D59" s="13" t="s">
        <v>22</v>
      </c>
      <c r="E59" s="15" t="s">
        <v>23</v>
      </c>
      <c r="F59" s="15" t="s">
        <v>24</v>
      </c>
      <c r="G59" s="26">
        <v>6849929.6999999993</v>
      </c>
      <c r="H59" s="26">
        <v>6871382.8100000005</v>
      </c>
      <c r="I59" s="20">
        <v>5782025.8899999997</v>
      </c>
      <c r="J59" s="18">
        <v>2229.1799999999998</v>
      </c>
      <c r="K59" s="16">
        <v>858.68</v>
      </c>
      <c r="L59" s="16">
        <v>858.68</v>
      </c>
      <c r="M59" s="16" t="s">
        <v>62</v>
      </c>
      <c r="N59" s="17">
        <f t="shared" si="2"/>
        <v>0.84410003361056396</v>
      </c>
      <c r="O59" s="17">
        <f t="shared" si="0"/>
        <v>0.84146467310558692</v>
      </c>
      <c r="P59" s="17">
        <f t="shared" si="1"/>
        <v>0.38519993899101912</v>
      </c>
      <c r="Q59" s="17">
        <f t="shared" si="3"/>
        <v>1</v>
      </c>
      <c r="R59" s="1"/>
      <c r="S59" s="1"/>
      <c r="T59" s="1"/>
      <c r="U59" s="1"/>
      <c r="V59" s="1"/>
      <c r="W59" s="1"/>
      <c r="X59" s="1"/>
      <c r="Y59" s="1"/>
      <c r="Z59" s="1"/>
    </row>
    <row r="60" spans="1:26" ht="36" customHeight="1" x14ac:dyDescent="0.2">
      <c r="A60" s="31" t="s">
        <v>55</v>
      </c>
      <c r="B60" s="40" t="s">
        <v>156</v>
      </c>
      <c r="C60" s="27">
        <v>6140</v>
      </c>
      <c r="D60" s="41" t="s">
        <v>22</v>
      </c>
      <c r="E60" s="42" t="s">
        <v>23</v>
      </c>
      <c r="F60" s="42" t="s">
        <v>24</v>
      </c>
      <c r="G60" s="43">
        <v>2390302.89</v>
      </c>
      <c r="H60" s="43">
        <v>2391053.12</v>
      </c>
      <c r="I60" s="44">
        <v>2390302.89</v>
      </c>
      <c r="J60" s="45">
        <v>1006</v>
      </c>
      <c r="K60" s="16">
        <v>1164.77</v>
      </c>
      <c r="L60" s="16">
        <v>1164.77</v>
      </c>
      <c r="M60" s="16" t="s">
        <v>62</v>
      </c>
      <c r="N60" s="17">
        <f t="shared" si="2"/>
        <v>1</v>
      </c>
      <c r="O60" s="17">
        <f t="shared" si="0"/>
        <v>0.99968623449068339</v>
      </c>
      <c r="P60" s="17">
        <f t="shared" si="1"/>
        <v>1.1578230616302188</v>
      </c>
      <c r="Q60" s="17">
        <f t="shared" si="3"/>
        <v>1</v>
      </c>
      <c r="R60" s="1"/>
      <c r="S60" s="1"/>
      <c r="T60" s="1"/>
      <c r="U60" s="1"/>
      <c r="V60" s="1"/>
      <c r="W60" s="1"/>
      <c r="X60" s="1"/>
      <c r="Y60" s="1"/>
      <c r="Z60" s="1"/>
    </row>
    <row r="61" spans="1:26" ht="36" customHeight="1" x14ac:dyDescent="0.2">
      <c r="A61" s="13" t="s">
        <v>95</v>
      </c>
      <c r="B61" s="14" t="s">
        <v>142</v>
      </c>
      <c r="C61" s="13">
        <v>6110</v>
      </c>
      <c r="D61" s="13" t="s">
        <v>22</v>
      </c>
      <c r="E61" s="15" t="s">
        <v>23</v>
      </c>
      <c r="F61" s="15" t="s">
        <v>24</v>
      </c>
      <c r="G61" s="24">
        <v>7332703.6600000001</v>
      </c>
      <c r="H61" s="24">
        <v>8500888.5800000001</v>
      </c>
      <c r="I61" s="21">
        <v>8377719.040000001</v>
      </c>
      <c r="J61" s="13">
        <v>3089.36</v>
      </c>
      <c r="K61" s="16">
        <v>2885.97</v>
      </c>
      <c r="L61" s="16">
        <v>2885.97</v>
      </c>
      <c r="M61" s="16" t="s">
        <v>62</v>
      </c>
      <c r="N61" s="17">
        <f t="shared" si="2"/>
        <v>1.1425143342012543</v>
      </c>
      <c r="O61" s="17">
        <f t="shared" si="0"/>
        <v>0.98551098054740072</v>
      </c>
      <c r="P61" s="17">
        <f t="shared" si="1"/>
        <v>0.93416435766631267</v>
      </c>
      <c r="Q61" s="17">
        <f t="shared" si="3"/>
        <v>1</v>
      </c>
      <c r="R61" s="1"/>
      <c r="S61" s="1"/>
      <c r="T61" s="1"/>
      <c r="U61" s="1"/>
      <c r="V61" s="1"/>
      <c r="W61" s="1"/>
      <c r="X61" s="1"/>
      <c r="Y61" s="1"/>
      <c r="Z61" s="1"/>
    </row>
    <row r="62" spans="1:26" ht="36" customHeight="1" x14ac:dyDescent="0.2">
      <c r="A62" s="13" t="s">
        <v>86</v>
      </c>
      <c r="B62" s="14" t="s">
        <v>143</v>
      </c>
      <c r="C62" s="13">
        <v>6110</v>
      </c>
      <c r="D62" s="13" t="s">
        <v>22</v>
      </c>
      <c r="E62" s="15" t="s">
        <v>23</v>
      </c>
      <c r="F62" s="15" t="s">
        <v>24</v>
      </c>
      <c r="G62" s="24">
        <v>8000000</v>
      </c>
      <c r="H62" s="24">
        <v>7943336.3099999996</v>
      </c>
      <c r="I62" s="21">
        <v>7943336.3100000005</v>
      </c>
      <c r="J62" s="13">
        <v>956</v>
      </c>
      <c r="K62" s="16">
        <v>0</v>
      </c>
      <c r="L62" s="16">
        <v>956</v>
      </c>
      <c r="M62" s="16" t="s">
        <v>96</v>
      </c>
      <c r="N62" s="17">
        <f t="shared" si="2"/>
        <v>0.99291703875000004</v>
      </c>
      <c r="O62" s="17">
        <f t="shared" si="0"/>
        <v>1.0000000000000002</v>
      </c>
      <c r="P62" s="17">
        <f t="shared" si="1"/>
        <v>1</v>
      </c>
      <c r="Q62" s="17">
        <f t="shared" si="3"/>
        <v>0</v>
      </c>
      <c r="R62" s="1"/>
      <c r="S62" s="1"/>
      <c r="T62" s="1"/>
      <c r="U62" s="1"/>
      <c r="V62" s="1"/>
      <c r="W62" s="1"/>
      <c r="X62" s="1"/>
      <c r="Y62" s="1"/>
      <c r="Z62" s="1"/>
    </row>
    <row r="63" spans="1:26" ht="36" customHeight="1" x14ac:dyDescent="0.2">
      <c r="A63" s="13" t="s">
        <v>34</v>
      </c>
      <c r="B63" s="14" t="s">
        <v>97</v>
      </c>
      <c r="C63" s="13">
        <v>6120</v>
      </c>
      <c r="D63" s="13" t="s">
        <v>22</v>
      </c>
      <c r="E63" s="15" t="s">
        <v>23</v>
      </c>
      <c r="F63" s="15" t="s">
        <v>24</v>
      </c>
      <c r="G63" s="24">
        <v>2200000</v>
      </c>
      <c r="H63" s="24">
        <v>2199297.3199999998</v>
      </c>
      <c r="I63" s="21">
        <v>2199297.3200000003</v>
      </c>
      <c r="J63" s="13">
        <v>1</v>
      </c>
      <c r="K63" s="16">
        <v>0</v>
      </c>
      <c r="L63" s="16">
        <v>1</v>
      </c>
      <c r="M63" s="16" t="s">
        <v>98</v>
      </c>
      <c r="N63" s="17">
        <f t="shared" si="2"/>
        <v>0.99968060000000014</v>
      </c>
      <c r="O63" s="17">
        <f t="shared" si="0"/>
        <v>1.0000000000000002</v>
      </c>
      <c r="P63" s="17">
        <f t="shared" si="1"/>
        <v>1</v>
      </c>
      <c r="Q63" s="17">
        <f t="shared" si="3"/>
        <v>0</v>
      </c>
      <c r="R63" s="1"/>
      <c r="S63" s="1"/>
      <c r="T63" s="1"/>
      <c r="U63" s="1"/>
      <c r="V63" s="1"/>
      <c r="W63" s="1"/>
      <c r="X63" s="1"/>
      <c r="Y63" s="1"/>
      <c r="Z63" s="1"/>
    </row>
    <row r="64" spans="1:26" ht="36" customHeight="1" x14ac:dyDescent="0.2">
      <c r="A64" s="13" t="s">
        <v>34</v>
      </c>
      <c r="B64" s="14" t="s">
        <v>99</v>
      </c>
      <c r="C64" s="13">
        <v>6220</v>
      </c>
      <c r="D64" s="13" t="s">
        <v>22</v>
      </c>
      <c r="E64" s="15" t="s">
        <v>23</v>
      </c>
      <c r="F64" s="15" t="s">
        <v>24</v>
      </c>
      <c r="G64" s="24">
        <v>2100000</v>
      </c>
      <c r="H64" s="24">
        <v>2085368.95</v>
      </c>
      <c r="I64" s="21">
        <v>2083034.6</v>
      </c>
      <c r="J64" s="13">
        <v>1</v>
      </c>
      <c r="K64" s="16">
        <v>0</v>
      </c>
      <c r="L64" s="16">
        <v>1</v>
      </c>
      <c r="M64" s="16" t="s">
        <v>100</v>
      </c>
      <c r="N64" s="17">
        <f t="shared" si="2"/>
        <v>0.99192123809523813</v>
      </c>
      <c r="O64" s="17">
        <f t="shared" si="0"/>
        <v>0.99888060575563864</v>
      </c>
      <c r="P64" s="17">
        <f t="shared" si="1"/>
        <v>1</v>
      </c>
      <c r="Q64" s="17">
        <f t="shared" si="3"/>
        <v>0</v>
      </c>
      <c r="R64" s="1"/>
      <c r="S64" s="1"/>
      <c r="T64" s="1"/>
      <c r="U64" s="1"/>
      <c r="V64" s="1"/>
      <c r="W64" s="1"/>
      <c r="X64" s="1"/>
      <c r="Y64" s="1"/>
      <c r="Z64" s="1"/>
    </row>
    <row r="65" spans="1:26" ht="36" customHeight="1" x14ac:dyDescent="0.2">
      <c r="A65" s="13" t="s">
        <v>30</v>
      </c>
      <c r="B65" s="14" t="s">
        <v>101</v>
      </c>
      <c r="C65" s="13">
        <v>6140</v>
      </c>
      <c r="D65" s="13" t="s">
        <v>22</v>
      </c>
      <c r="E65" s="15" t="s">
        <v>23</v>
      </c>
      <c r="F65" s="15" t="s">
        <v>24</v>
      </c>
      <c r="G65" s="24">
        <v>6127862.4699999997</v>
      </c>
      <c r="H65" s="24">
        <v>6115799.8399999999</v>
      </c>
      <c r="I65" s="21">
        <v>6107774.1100000003</v>
      </c>
      <c r="J65" s="13">
        <f>6265.08
+1248.86</f>
        <v>7513.94</v>
      </c>
      <c r="K65" s="16">
        <v>6265.08</v>
      </c>
      <c r="L65" s="16">
        <v>6265.08</v>
      </c>
      <c r="M65" s="16" t="s">
        <v>62</v>
      </c>
      <c r="N65" s="17">
        <f>I65/G65</f>
        <v>0.99672179979587572</v>
      </c>
      <c r="O65" s="17">
        <f>I65/H65</f>
        <v>0.99868770558063269</v>
      </c>
      <c r="P65" s="17">
        <f t="shared" si="1"/>
        <v>0.83379425441246535</v>
      </c>
      <c r="Q65" s="17">
        <f t="shared" si="3"/>
        <v>1</v>
      </c>
      <c r="R65" s="1"/>
      <c r="S65" s="1"/>
      <c r="T65" s="1"/>
      <c r="U65" s="1"/>
      <c r="V65" s="1"/>
      <c r="W65" s="1"/>
      <c r="X65" s="1"/>
      <c r="Y65" s="1"/>
      <c r="Z65" s="1"/>
    </row>
    <row r="66" spans="1:26" ht="36" customHeight="1" x14ac:dyDescent="0.2">
      <c r="A66" s="13" t="s">
        <v>30</v>
      </c>
      <c r="B66" s="14" t="s">
        <v>102</v>
      </c>
      <c r="C66" s="13">
        <v>6140</v>
      </c>
      <c r="D66" s="13" t="s">
        <v>22</v>
      </c>
      <c r="E66" s="15" t="s">
        <v>23</v>
      </c>
      <c r="F66" s="15" t="s">
        <v>24</v>
      </c>
      <c r="G66" s="24">
        <v>1963435.1099999999</v>
      </c>
      <c r="H66" s="24">
        <v>1764917.75</v>
      </c>
      <c r="I66" s="21">
        <v>1764917.7500000002</v>
      </c>
      <c r="J66" s="13">
        <v>80.31</v>
      </c>
      <c r="K66" s="16">
        <v>90.73</v>
      </c>
      <c r="L66" s="16">
        <v>90.73</v>
      </c>
      <c r="M66" s="16" t="s">
        <v>150</v>
      </c>
      <c r="N66" s="17">
        <f t="shared" si="2"/>
        <v>0.89889283379474683</v>
      </c>
      <c r="O66" s="17">
        <f t="shared" si="0"/>
        <v>1.0000000000000002</v>
      </c>
      <c r="P66" s="17">
        <f t="shared" si="1"/>
        <v>1.1297472294857427</v>
      </c>
      <c r="Q66" s="17">
        <f t="shared" si="3"/>
        <v>1</v>
      </c>
      <c r="R66" s="1"/>
      <c r="S66" s="1"/>
      <c r="T66" s="1"/>
      <c r="U66" s="1"/>
      <c r="V66" s="1"/>
      <c r="W66" s="1"/>
      <c r="X66" s="1"/>
      <c r="Y66" s="1"/>
      <c r="Z66" s="1"/>
    </row>
    <row r="67" spans="1:26" ht="36" customHeight="1" x14ac:dyDescent="0.2">
      <c r="A67" s="13" t="s">
        <v>30</v>
      </c>
      <c r="B67" s="14" t="s">
        <v>103</v>
      </c>
      <c r="C67" s="13">
        <v>6140</v>
      </c>
      <c r="D67" s="13" t="s">
        <v>22</v>
      </c>
      <c r="E67" s="15" t="s">
        <v>23</v>
      </c>
      <c r="F67" s="15" t="s">
        <v>24</v>
      </c>
      <c r="G67" s="24">
        <v>1671545.55</v>
      </c>
      <c r="H67" s="24">
        <v>1668000.31</v>
      </c>
      <c r="I67" s="21">
        <v>1668000.31</v>
      </c>
      <c r="J67" s="13">
        <v>437.67</v>
      </c>
      <c r="K67" s="16">
        <v>385.34</v>
      </c>
      <c r="L67" s="16">
        <v>385.34</v>
      </c>
      <c r="M67" s="16" t="s">
        <v>62</v>
      </c>
      <c r="N67" s="17">
        <f t="shared" si="2"/>
        <v>0.99787906467759735</v>
      </c>
      <c r="O67" s="17">
        <f t="shared" si="0"/>
        <v>1</v>
      </c>
      <c r="P67" s="17">
        <f t="shared" si="1"/>
        <v>0.88043503095939857</v>
      </c>
      <c r="Q67" s="17">
        <f t="shared" si="3"/>
        <v>1</v>
      </c>
      <c r="R67" s="1"/>
      <c r="S67" s="1"/>
      <c r="T67" s="1"/>
      <c r="U67" s="1"/>
      <c r="V67" s="1"/>
      <c r="W67" s="1"/>
      <c r="X67" s="1"/>
      <c r="Y67" s="1"/>
      <c r="Z67" s="1"/>
    </row>
    <row r="68" spans="1:26" ht="36" customHeight="1" x14ac:dyDescent="0.2">
      <c r="A68" s="13" t="s">
        <v>30</v>
      </c>
      <c r="B68" s="14" t="s">
        <v>104</v>
      </c>
      <c r="C68" s="13">
        <v>6140</v>
      </c>
      <c r="D68" s="13" t="s">
        <v>22</v>
      </c>
      <c r="E68" s="15" t="s">
        <v>23</v>
      </c>
      <c r="F68" s="15" t="s">
        <v>24</v>
      </c>
      <c r="G68" s="24">
        <v>5297397.67</v>
      </c>
      <c r="H68" s="24">
        <v>5291048.8</v>
      </c>
      <c r="I68" s="21">
        <v>5291048.7999999989</v>
      </c>
      <c r="J68" s="13">
        <f>398.72</f>
        <v>398.72</v>
      </c>
      <c r="K68" s="16">
        <v>279.74</v>
      </c>
      <c r="L68" s="16">
        <v>279.74</v>
      </c>
      <c r="M68" s="16" t="s">
        <v>62</v>
      </c>
      <c r="N68" s="17">
        <f t="shared" si="2"/>
        <v>0.99880151153537977</v>
      </c>
      <c r="O68" s="17">
        <f t="shared" ref="O68:O104" si="4">I68/H68</f>
        <v>0.99999999999999978</v>
      </c>
      <c r="P68" s="17">
        <f t="shared" ref="P68:P104" si="5">L68/J68</f>
        <v>0.7015951043338684</v>
      </c>
      <c r="Q68" s="17">
        <f t="shared" si="3"/>
        <v>1</v>
      </c>
      <c r="R68" s="1"/>
      <c r="S68" s="1"/>
      <c r="T68" s="1"/>
      <c r="U68" s="1"/>
      <c r="V68" s="1"/>
      <c r="W68" s="1"/>
      <c r="X68" s="1"/>
      <c r="Y68" s="1"/>
      <c r="Z68" s="1"/>
    </row>
    <row r="69" spans="1:26" ht="36" customHeight="1" x14ac:dyDescent="0.2">
      <c r="A69" s="13" t="s">
        <v>30</v>
      </c>
      <c r="B69" s="14" t="s">
        <v>105</v>
      </c>
      <c r="C69" s="13">
        <v>6140</v>
      </c>
      <c r="D69" s="13" t="s">
        <v>22</v>
      </c>
      <c r="E69" s="15" t="s">
        <v>23</v>
      </c>
      <c r="F69" s="15" t="s">
        <v>24</v>
      </c>
      <c r="G69" s="24">
        <v>1892587.19</v>
      </c>
      <c r="H69" s="24">
        <v>1795640.0999999999</v>
      </c>
      <c r="I69" s="21">
        <v>1790824.81</v>
      </c>
      <c r="J69" s="13">
        <v>228.87</v>
      </c>
      <c r="K69" s="16">
        <v>249.85</v>
      </c>
      <c r="L69" s="16">
        <v>249.85</v>
      </c>
      <c r="M69" s="16" t="s">
        <v>62</v>
      </c>
      <c r="N69" s="17">
        <f t="shared" si="2"/>
        <v>0.94623107429993758</v>
      </c>
      <c r="O69" s="17">
        <f t="shared" si="4"/>
        <v>0.99731834346983017</v>
      </c>
      <c r="P69" s="17">
        <f t="shared" si="5"/>
        <v>1.0916677589898196</v>
      </c>
      <c r="Q69" s="17">
        <f t="shared" ref="Q69:Q99" si="6">K69/L69</f>
        <v>1</v>
      </c>
      <c r="R69" s="1"/>
      <c r="S69" s="1"/>
      <c r="T69" s="1"/>
      <c r="U69" s="1"/>
      <c r="V69" s="1"/>
      <c r="W69" s="1"/>
      <c r="X69" s="1"/>
      <c r="Y69" s="1"/>
      <c r="Z69" s="1"/>
    </row>
    <row r="70" spans="1:26" ht="36" customHeight="1" x14ac:dyDescent="0.2">
      <c r="A70" s="13" t="s">
        <v>55</v>
      </c>
      <c r="B70" s="14" t="s">
        <v>106</v>
      </c>
      <c r="C70" s="13">
        <v>6140</v>
      </c>
      <c r="D70" s="13" t="s">
        <v>22</v>
      </c>
      <c r="E70" s="15" t="s">
        <v>23</v>
      </c>
      <c r="F70" s="15" t="s">
        <v>24</v>
      </c>
      <c r="G70" s="24">
        <v>700000</v>
      </c>
      <c r="H70" s="24">
        <v>697107.51</v>
      </c>
      <c r="I70" s="28">
        <v>696483.16999999993</v>
      </c>
      <c r="J70" s="13">
        <f>150.28</f>
        <v>150.28</v>
      </c>
      <c r="K70" s="16">
        <v>155.43</v>
      </c>
      <c r="L70" s="16">
        <v>155.43</v>
      </c>
      <c r="M70" s="16" t="s">
        <v>62</v>
      </c>
      <c r="N70" s="17">
        <f t="shared" si="2"/>
        <v>0.99497595714285703</v>
      </c>
      <c r="O70" s="17">
        <f t="shared" si="4"/>
        <v>0.99910438491761466</v>
      </c>
      <c r="P70" s="17">
        <f t="shared" si="5"/>
        <v>1.0342693638541389</v>
      </c>
      <c r="Q70" s="17">
        <f t="shared" si="6"/>
        <v>1</v>
      </c>
      <c r="R70" s="1"/>
      <c r="S70" s="1"/>
      <c r="T70" s="1"/>
      <c r="U70" s="1"/>
      <c r="V70" s="1"/>
      <c r="W70" s="1"/>
      <c r="X70" s="1"/>
      <c r="Y70" s="1"/>
      <c r="Z70" s="1"/>
    </row>
    <row r="71" spans="1:26" ht="36" customHeight="1" x14ac:dyDescent="0.2">
      <c r="A71" s="13" t="s">
        <v>55</v>
      </c>
      <c r="B71" s="14" t="s">
        <v>107</v>
      </c>
      <c r="C71" s="13">
        <v>6140</v>
      </c>
      <c r="D71" s="13" t="s">
        <v>22</v>
      </c>
      <c r="E71" s="15" t="s">
        <v>23</v>
      </c>
      <c r="F71" s="15" t="s">
        <v>24</v>
      </c>
      <c r="G71" s="24">
        <v>500000</v>
      </c>
      <c r="H71" s="24">
        <v>499746.03</v>
      </c>
      <c r="I71" s="21">
        <v>499745.64999999997</v>
      </c>
      <c r="J71" s="13">
        <v>60</v>
      </c>
      <c r="K71" s="16">
        <v>122.26</v>
      </c>
      <c r="L71" s="16">
        <v>122.26</v>
      </c>
      <c r="M71" s="16" t="s">
        <v>62</v>
      </c>
      <c r="N71" s="17">
        <f t="shared" si="2"/>
        <v>0.99949129999999997</v>
      </c>
      <c r="O71" s="17">
        <f t="shared" si="4"/>
        <v>0.99999923961376924</v>
      </c>
      <c r="P71" s="17">
        <f t="shared" si="5"/>
        <v>2.037666666666667</v>
      </c>
      <c r="Q71" s="17">
        <f t="shared" si="6"/>
        <v>1</v>
      </c>
      <c r="R71" s="1"/>
      <c r="S71" s="1"/>
      <c r="T71" s="1"/>
      <c r="U71" s="1"/>
      <c r="V71" s="1"/>
      <c r="W71" s="1"/>
      <c r="X71" s="1"/>
      <c r="Y71" s="1"/>
      <c r="Z71" s="1"/>
    </row>
    <row r="72" spans="1:26" ht="36" customHeight="1" x14ac:dyDescent="0.2">
      <c r="A72" s="13" t="s">
        <v>20</v>
      </c>
      <c r="B72" s="14" t="s">
        <v>108</v>
      </c>
      <c r="C72" s="13">
        <v>6220</v>
      </c>
      <c r="D72" s="13" t="s">
        <v>22</v>
      </c>
      <c r="E72" s="15" t="s">
        <v>23</v>
      </c>
      <c r="F72" s="15" t="s">
        <v>24</v>
      </c>
      <c r="G72" s="24">
        <v>870000</v>
      </c>
      <c r="H72" s="24">
        <v>869236.92</v>
      </c>
      <c r="I72" s="21">
        <v>869236.92</v>
      </c>
      <c r="J72" s="13">
        <v>1</v>
      </c>
      <c r="K72" s="16">
        <v>0</v>
      </c>
      <c r="L72" s="16">
        <v>1</v>
      </c>
      <c r="M72" s="16" t="s">
        <v>109</v>
      </c>
      <c r="N72" s="17">
        <f t="shared" si="2"/>
        <v>0.99912289655172415</v>
      </c>
      <c r="O72" s="17">
        <f t="shared" si="4"/>
        <v>1</v>
      </c>
      <c r="P72" s="17">
        <f t="shared" si="5"/>
        <v>1</v>
      </c>
      <c r="Q72" s="17">
        <f t="shared" si="6"/>
        <v>0</v>
      </c>
      <c r="R72" s="1"/>
      <c r="S72" s="1"/>
      <c r="T72" s="1"/>
      <c r="U72" s="1"/>
      <c r="V72" s="1"/>
      <c r="W72" s="1"/>
      <c r="X72" s="1"/>
      <c r="Y72" s="1"/>
      <c r="Z72" s="1"/>
    </row>
    <row r="73" spans="1:26" ht="36" customHeight="1" x14ac:dyDescent="0.2">
      <c r="A73" s="13" t="s">
        <v>20</v>
      </c>
      <c r="B73" s="14" t="s">
        <v>110</v>
      </c>
      <c r="C73" s="13">
        <v>6220</v>
      </c>
      <c r="D73" s="13" t="s">
        <v>22</v>
      </c>
      <c r="E73" s="15" t="s">
        <v>23</v>
      </c>
      <c r="F73" s="15" t="s">
        <v>24</v>
      </c>
      <c r="G73" s="24">
        <v>1645863.3</v>
      </c>
      <c r="H73" s="24">
        <v>1645863.3</v>
      </c>
      <c r="I73" s="21">
        <v>1645493.22</v>
      </c>
      <c r="J73" s="13">
        <v>1</v>
      </c>
      <c r="K73" s="16">
        <v>0</v>
      </c>
      <c r="L73" s="16">
        <v>1</v>
      </c>
      <c r="M73" s="16" t="s">
        <v>109</v>
      </c>
      <c r="N73" s="17">
        <f t="shared" si="2"/>
        <v>0.99977514535988499</v>
      </c>
      <c r="O73" s="17">
        <f t="shared" si="4"/>
        <v>0.99977514535988499</v>
      </c>
      <c r="P73" s="17">
        <f t="shared" si="5"/>
        <v>1</v>
      </c>
      <c r="Q73" s="17">
        <f t="shared" si="6"/>
        <v>0</v>
      </c>
      <c r="R73" s="1"/>
      <c r="S73" s="1"/>
      <c r="T73" s="1"/>
      <c r="U73" s="1"/>
      <c r="V73" s="1"/>
      <c r="W73" s="1"/>
      <c r="X73" s="1"/>
      <c r="Y73" s="1"/>
      <c r="Z73" s="1"/>
    </row>
    <row r="74" spans="1:26" ht="36" customHeight="1" x14ac:dyDescent="0.2">
      <c r="A74" s="41" t="s">
        <v>88</v>
      </c>
      <c r="B74" s="40" t="s">
        <v>111</v>
      </c>
      <c r="C74" s="41">
        <v>6140</v>
      </c>
      <c r="D74" s="41" t="s">
        <v>22</v>
      </c>
      <c r="E74" s="42" t="s">
        <v>23</v>
      </c>
      <c r="F74" s="42" t="s">
        <v>24</v>
      </c>
      <c r="G74" s="46">
        <v>16787781.829999998</v>
      </c>
      <c r="H74" s="47">
        <v>0</v>
      </c>
      <c r="I74" s="47">
        <v>0</v>
      </c>
      <c r="J74" s="41" t="s">
        <v>112</v>
      </c>
      <c r="K74" s="16">
        <v>0</v>
      </c>
      <c r="L74" s="16">
        <v>0</v>
      </c>
      <c r="M74" s="16" t="s">
        <v>112</v>
      </c>
      <c r="N74" s="17">
        <f t="shared" si="2"/>
        <v>0</v>
      </c>
      <c r="O74" s="17">
        <v>0</v>
      </c>
      <c r="P74" s="17">
        <v>0</v>
      </c>
      <c r="Q74" s="17">
        <v>0</v>
      </c>
      <c r="R74" s="1"/>
      <c r="S74" s="1"/>
      <c r="T74" s="1"/>
      <c r="U74" s="1"/>
      <c r="V74" s="1"/>
      <c r="W74" s="1"/>
      <c r="X74" s="1"/>
      <c r="Y74" s="1"/>
      <c r="Z74" s="1"/>
    </row>
    <row r="75" spans="1:26" ht="36" customHeight="1" x14ac:dyDescent="0.2">
      <c r="A75" s="13" t="s">
        <v>34</v>
      </c>
      <c r="B75" s="14" t="s">
        <v>113</v>
      </c>
      <c r="C75" s="13">
        <v>6220</v>
      </c>
      <c r="D75" s="13" t="s">
        <v>22</v>
      </c>
      <c r="E75" s="15" t="s">
        <v>23</v>
      </c>
      <c r="F75" s="15" t="s">
        <v>24</v>
      </c>
      <c r="G75" s="24">
        <v>6000000</v>
      </c>
      <c r="H75" s="24">
        <v>6000000</v>
      </c>
      <c r="I75" s="21">
        <v>5999426.5199999996</v>
      </c>
      <c r="J75" s="13">
        <v>1</v>
      </c>
      <c r="K75" s="16">
        <v>0</v>
      </c>
      <c r="L75" s="16">
        <v>1</v>
      </c>
      <c r="M75" s="16" t="s">
        <v>36</v>
      </c>
      <c r="N75" s="17">
        <f t="shared" si="2"/>
        <v>0.9999044199999999</v>
      </c>
      <c r="O75" s="17">
        <f t="shared" si="4"/>
        <v>0.9999044199999999</v>
      </c>
      <c r="P75" s="17">
        <f t="shared" si="5"/>
        <v>1</v>
      </c>
      <c r="Q75" s="17">
        <f t="shared" si="6"/>
        <v>0</v>
      </c>
      <c r="R75" s="1"/>
      <c r="S75" s="1"/>
      <c r="T75" s="1"/>
      <c r="U75" s="1"/>
      <c r="V75" s="1"/>
      <c r="W75" s="1"/>
      <c r="X75" s="1"/>
      <c r="Y75" s="1"/>
      <c r="Z75" s="1"/>
    </row>
    <row r="76" spans="1:26" ht="36" customHeight="1" x14ac:dyDescent="0.2">
      <c r="A76" s="13" t="s">
        <v>34</v>
      </c>
      <c r="B76" s="14" t="s">
        <v>114</v>
      </c>
      <c r="C76" s="13">
        <v>6220</v>
      </c>
      <c r="D76" s="13" t="s">
        <v>22</v>
      </c>
      <c r="E76" s="15" t="s">
        <v>23</v>
      </c>
      <c r="F76" s="15" t="s">
        <v>24</v>
      </c>
      <c r="G76" s="24">
        <v>1122085.8199999998</v>
      </c>
      <c r="H76" s="24">
        <v>1176160.1600000001</v>
      </c>
      <c r="I76" s="21">
        <v>1068011.48</v>
      </c>
      <c r="J76" s="13">
        <v>1</v>
      </c>
      <c r="K76" s="16">
        <v>0</v>
      </c>
      <c r="L76" s="16">
        <v>1</v>
      </c>
      <c r="M76" s="16" t="s">
        <v>36</v>
      </c>
      <c r="N76" s="17">
        <f t="shared" si="2"/>
        <v>0.95180908711599277</v>
      </c>
      <c r="O76" s="17">
        <f t="shared" si="4"/>
        <v>0.90804935953620458</v>
      </c>
      <c r="P76" s="17">
        <f t="shared" si="5"/>
        <v>1</v>
      </c>
      <c r="Q76" s="17">
        <f t="shared" si="6"/>
        <v>0</v>
      </c>
      <c r="R76" s="1"/>
      <c r="S76" s="1"/>
      <c r="T76" s="1"/>
      <c r="U76" s="1"/>
      <c r="V76" s="1"/>
      <c r="W76" s="1"/>
      <c r="X76" s="1"/>
      <c r="Y76" s="1"/>
      <c r="Z76" s="1"/>
    </row>
    <row r="77" spans="1:26" ht="36" customHeight="1" x14ac:dyDescent="0.2">
      <c r="A77" s="13" t="s">
        <v>34</v>
      </c>
      <c r="B77" s="14" t="s">
        <v>115</v>
      </c>
      <c r="C77" s="13">
        <v>6220</v>
      </c>
      <c r="D77" s="13" t="s">
        <v>22</v>
      </c>
      <c r="E77" s="15" t="s">
        <v>23</v>
      </c>
      <c r="F77" s="15" t="s">
        <v>24</v>
      </c>
      <c r="G77" s="24">
        <v>350000</v>
      </c>
      <c r="H77" s="24">
        <v>343528.42</v>
      </c>
      <c r="I77" s="25">
        <v>343528.42</v>
      </c>
      <c r="J77" s="13">
        <v>6</v>
      </c>
      <c r="K77" s="16">
        <v>0</v>
      </c>
      <c r="L77" s="16">
        <v>6</v>
      </c>
      <c r="M77" s="16" t="s">
        <v>116</v>
      </c>
      <c r="N77" s="17">
        <f t="shared" ref="N77:N93" si="7">I77/G77</f>
        <v>0.98150977142857143</v>
      </c>
      <c r="O77" s="17">
        <f t="shared" si="4"/>
        <v>1</v>
      </c>
      <c r="P77" s="17">
        <f t="shared" si="5"/>
        <v>1</v>
      </c>
      <c r="Q77" s="17">
        <f t="shared" si="6"/>
        <v>0</v>
      </c>
      <c r="R77" s="1"/>
      <c r="S77" s="1"/>
      <c r="T77" s="1"/>
      <c r="U77" s="1"/>
      <c r="V77" s="1"/>
      <c r="W77" s="1"/>
      <c r="X77" s="1"/>
      <c r="Y77" s="1"/>
      <c r="Z77" s="1"/>
    </row>
    <row r="78" spans="1:26" ht="36" customHeight="1" x14ac:dyDescent="0.2">
      <c r="A78" s="13" t="s">
        <v>76</v>
      </c>
      <c r="B78" s="14" t="s">
        <v>117</v>
      </c>
      <c r="C78" s="13">
        <v>6220</v>
      </c>
      <c r="D78" s="13" t="s">
        <v>22</v>
      </c>
      <c r="E78" s="15" t="s">
        <v>23</v>
      </c>
      <c r="F78" s="15" t="s">
        <v>24</v>
      </c>
      <c r="G78" s="24">
        <v>500000</v>
      </c>
      <c r="H78" s="24">
        <v>482732.42</v>
      </c>
      <c r="I78" s="30">
        <v>482732.42</v>
      </c>
      <c r="J78" s="13">
        <v>3</v>
      </c>
      <c r="K78" s="16">
        <v>2</v>
      </c>
      <c r="L78" s="16">
        <v>2</v>
      </c>
      <c r="M78" s="16" t="s">
        <v>118</v>
      </c>
      <c r="N78" s="17">
        <f t="shared" si="7"/>
        <v>0.96546483999999999</v>
      </c>
      <c r="O78" s="17">
        <f t="shared" si="4"/>
        <v>1</v>
      </c>
      <c r="P78" s="17">
        <f t="shared" si="5"/>
        <v>0.66666666666666663</v>
      </c>
      <c r="Q78" s="17">
        <f t="shared" si="6"/>
        <v>1</v>
      </c>
      <c r="R78" s="1"/>
      <c r="S78" s="1"/>
      <c r="T78" s="1"/>
      <c r="U78" s="1"/>
      <c r="V78" s="1"/>
      <c r="W78" s="1"/>
      <c r="X78" s="1"/>
      <c r="Y78" s="1"/>
      <c r="Z78" s="1"/>
    </row>
    <row r="79" spans="1:26" ht="36" customHeight="1" x14ac:dyDescent="0.2">
      <c r="A79" s="13" t="s">
        <v>20</v>
      </c>
      <c r="B79" s="14" t="s">
        <v>119</v>
      </c>
      <c r="C79" s="13">
        <v>6220</v>
      </c>
      <c r="D79" s="13" t="s">
        <v>22</v>
      </c>
      <c r="E79" s="15" t="s">
        <v>23</v>
      </c>
      <c r="F79" s="15" t="s">
        <v>24</v>
      </c>
      <c r="G79" s="24">
        <v>489500.63</v>
      </c>
      <c r="H79" s="24">
        <v>489500.63</v>
      </c>
      <c r="I79" s="21">
        <v>489500.63</v>
      </c>
      <c r="J79" s="13">
        <v>1</v>
      </c>
      <c r="K79" s="16">
        <v>0</v>
      </c>
      <c r="L79" s="16">
        <v>1</v>
      </c>
      <c r="M79" s="16" t="s">
        <v>36</v>
      </c>
      <c r="N79" s="17">
        <f t="shared" si="7"/>
        <v>1</v>
      </c>
      <c r="O79" s="17">
        <f t="shared" si="4"/>
        <v>1</v>
      </c>
      <c r="P79" s="17">
        <f t="shared" si="5"/>
        <v>1</v>
      </c>
      <c r="Q79" s="17">
        <f t="shared" si="6"/>
        <v>0</v>
      </c>
      <c r="R79" s="1"/>
      <c r="S79" s="1"/>
      <c r="T79" s="1"/>
      <c r="U79" s="1"/>
      <c r="V79" s="1"/>
      <c r="W79" s="1"/>
      <c r="X79" s="1"/>
      <c r="Y79" s="1"/>
      <c r="Z79" s="1"/>
    </row>
    <row r="80" spans="1:26" ht="36" customHeight="1" x14ac:dyDescent="0.2">
      <c r="A80" s="13" t="s">
        <v>20</v>
      </c>
      <c r="B80" s="14" t="s">
        <v>120</v>
      </c>
      <c r="C80" s="13">
        <v>6220</v>
      </c>
      <c r="D80" s="13" t="s">
        <v>22</v>
      </c>
      <c r="E80" s="15" t="s">
        <v>23</v>
      </c>
      <c r="F80" s="15" t="s">
        <v>24</v>
      </c>
      <c r="G80" s="24">
        <v>4000000</v>
      </c>
      <c r="H80" s="24">
        <v>3945991.52</v>
      </c>
      <c r="I80" s="21">
        <v>2651969.37</v>
      </c>
      <c r="J80" s="13">
        <v>1</v>
      </c>
      <c r="K80" s="16">
        <v>0</v>
      </c>
      <c r="L80" s="16">
        <v>1</v>
      </c>
      <c r="M80" s="16" t="s">
        <v>36</v>
      </c>
      <c r="N80" s="17">
        <f t="shared" si="7"/>
        <v>0.66299234250000005</v>
      </c>
      <c r="O80" s="17">
        <f t="shared" si="4"/>
        <v>0.67206666728974629</v>
      </c>
      <c r="P80" s="17">
        <f t="shared" si="5"/>
        <v>1</v>
      </c>
      <c r="Q80" s="17">
        <f t="shared" si="6"/>
        <v>0</v>
      </c>
      <c r="R80" s="1"/>
      <c r="S80" s="1"/>
      <c r="T80" s="1"/>
      <c r="U80" s="1"/>
      <c r="V80" s="1"/>
      <c r="W80" s="1"/>
      <c r="X80" s="1"/>
      <c r="Y80" s="1"/>
      <c r="Z80" s="1"/>
    </row>
    <row r="81" spans="1:26" ht="36" customHeight="1" x14ac:dyDescent="0.2">
      <c r="A81" s="13" t="s">
        <v>20</v>
      </c>
      <c r="B81" s="14" t="s">
        <v>121</v>
      </c>
      <c r="C81" s="13">
        <v>6220</v>
      </c>
      <c r="D81" s="13" t="s">
        <v>22</v>
      </c>
      <c r="E81" s="15" t="s">
        <v>23</v>
      </c>
      <c r="F81" s="15" t="s">
        <v>24</v>
      </c>
      <c r="G81" s="24">
        <v>4000000</v>
      </c>
      <c r="H81" s="24">
        <v>3992293.34</v>
      </c>
      <c r="I81" s="21">
        <v>2789400.73</v>
      </c>
      <c r="J81" s="13">
        <v>1</v>
      </c>
      <c r="K81" s="16">
        <v>0</v>
      </c>
      <c r="L81" s="16">
        <v>1</v>
      </c>
      <c r="M81" s="16" t="s">
        <v>36</v>
      </c>
      <c r="N81" s="17">
        <f t="shared" si="7"/>
        <v>0.69735018250000003</v>
      </c>
      <c r="O81" s="17">
        <f t="shared" si="4"/>
        <v>0.69869633627673267</v>
      </c>
      <c r="P81" s="17">
        <f t="shared" si="5"/>
        <v>1</v>
      </c>
      <c r="Q81" s="17">
        <f t="shared" si="6"/>
        <v>0</v>
      </c>
      <c r="R81" s="1"/>
      <c r="S81" s="1"/>
      <c r="T81" s="1"/>
      <c r="U81" s="1"/>
      <c r="V81" s="1"/>
      <c r="W81" s="1"/>
      <c r="X81" s="1"/>
      <c r="Y81" s="1"/>
      <c r="Z81" s="1"/>
    </row>
    <row r="82" spans="1:26" ht="36" customHeight="1" x14ac:dyDescent="0.2">
      <c r="A82" s="13" t="s">
        <v>30</v>
      </c>
      <c r="B82" s="14" t="s">
        <v>122</v>
      </c>
      <c r="C82" s="13">
        <v>6140</v>
      </c>
      <c r="D82" s="13" t="s">
        <v>22</v>
      </c>
      <c r="E82" s="15" t="s">
        <v>23</v>
      </c>
      <c r="F82" s="15" t="s">
        <v>24</v>
      </c>
      <c r="G82" s="24">
        <v>779545.91</v>
      </c>
      <c r="H82" s="24">
        <v>615990.43999999994</v>
      </c>
      <c r="I82" s="21">
        <v>347545.77</v>
      </c>
      <c r="J82" s="13">
        <f>56.2</f>
        <v>56.2</v>
      </c>
      <c r="K82" s="16">
        <v>65.17</v>
      </c>
      <c r="L82" s="16">
        <v>65.17</v>
      </c>
      <c r="M82" s="16" t="s">
        <v>62</v>
      </c>
      <c r="N82" s="17">
        <f t="shared" si="7"/>
        <v>0.44583104797509615</v>
      </c>
      <c r="O82" s="17">
        <f t="shared" si="4"/>
        <v>0.56420643476220189</v>
      </c>
      <c r="P82" s="17">
        <f t="shared" si="5"/>
        <v>1.1596085409252668</v>
      </c>
      <c r="Q82" s="17">
        <f t="shared" si="6"/>
        <v>1</v>
      </c>
      <c r="R82" s="1"/>
      <c r="S82" s="1"/>
      <c r="T82" s="1"/>
      <c r="U82" s="1"/>
      <c r="V82" s="1"/>
      <c r="W82" s="1"/>
      <c r="X82" s="1"/>
      <c r="Y82" s="1"/>
      <c r="Z82" s="1"/>
    </row>
    <row r="83" spans="1:26" ht="36" customHeight="1" x14ac:dyDescent="0.2">
      <c r="A83" s="13" t="s">
        <v>30</v>
      </c>
      <c r="B83" s="14" t="s">
        <v>123</v>
      </c>
      <c r="C83" s="13">
        <v>6140</v>
      </c>
      <c r="D83" s="13" t="s">
        <v>22</v>
      </c>
      <c r="E83" s="15" t="s">
        <v>23</v>
      </c>
      <c r="F83" s="15" t="s">
        <v>24</v>
      </c>
      <c r="G83" s="24">
        <v>919521.12</v>
      </c>
      <c r="H83" s="24">
        <v>919521.12</v>
      </c>
      <c r="I83" s="29">
        <v>915880.25</v>
      </c>
      <c r="J83" s="13">
        <f>60.6</f>
        <v>60.6</v>
      </c>
      <c r="K83" s="16">
        <v>85.14</v>
      </c>
      <c r="L83" s="16">
        <v>85.14</v>
      </c>
      <c r="M83" s="16" t="s">
        <v>150</v>
      </c>
      <c r="N83" s="17">
        <f t="shared" si="7"/>
        <v>0.99604047158808051</v>
      </c>
      <c r="O83" s="17">
        <f t="shared" si="4"/>
        <v>0.99604047158808051</v>
      </c>
      <c r="P83" s="17">
        <f t="shared" si="5"/>
        <v>1.4049504950495049</v>
      </c>
      <c r="Q83" s="17">
        <f t="shared" si="6"/>
        <v>1</v>
      </c>
      <c r="R83" s="1"/>
      <c r="S83" s="1"/>
      <c r="T83" s="1"/>
      <c r="U83" s="1"/>
      <c r="V83" s="1"/>
      <c r="W83" s="1"/>
      <c r="X83" s="1"/>
      <c r="Y83" s="1"/>
      <c r="Z83" s="1"/>
    </row>
    <row r="84" spans="1:26" ht="36" customHeight="1" x14ac:dyDescent="0.2">
      <c r="A84" s="13" t="s">
        <v>30</v>
      </c>
      <c r="B84" s="14" t="s">
        <v>124</v>
      </c>
      <c r="C84" s="13">
        <v>6140</v>
      </c>
      <c r="D84" s="13" t="s">
        <v>22</v>
      </c>
      <c r="E84" s="15" t="s">
        <v>23</v>
      </c>
      <c r="F84" s="15" t="s">
        <v>24</v>
      </c>
      <c r="G84" s="24">
        <v>1926290.75</v>
      </c>
      <c r="H84" s="24">
        <v>1926290.75</v>
      </c>
      <c r="I84" s="24">
        <v>1910589.07</v>
      </c>
      <c r="J84" s="13">
        <f>110.9</f>
        <v>110.9</v>
      </c>
      <c r="K84" s="16">
        <v>101.53</v>
      </c>
      <c r="L84" s="16">
        <v>101.53</v>
      </c>
      <c r="M84" s="16" t="s">
        <v>150</v>
      </c>
      <c r="N84" s="17">
        <f t="shared" si="7"/>
        <v>0.99184874868967732</v>
      </c>
      <c r="O84" s="17">
        <f t="shared" si="4"/>
        <v>0.99184874868967732</v>
      </c>
      <c r="P84" s="17">
        <f t="shared" si="5"/>
        <v>0.91550946798917943</v>
      </c>
      <c r="Q84" s="17">
        <f t="shared" si="6"/>
        <v>1</v>
      </c>
      <c r="R84" s="1"/>
      <c r="S84" s="1"/>
      <c r="T84" s="1"/>
      <c r="U84" s="1"/>
      <c r="V84" s="1"/>
      <c r="W84" s="1"/>
      <c r="X84" s="1"/>
      <c r="Y84" s="1"/>
      <c r="Z84" s="1"/>
    </row>
    <row r="85" spans="1:26" ht="22.15" customHeight="1" x14ac:dyDescent="0.2">
      <c r="A85" s="13" t="s">
        <v>30</v>
      </c>
      <c r="B85" s="14" t="s">
        <v>125</v>
      </c>
      <c r="C85" s="13">
        <v>6140</v>
      </c>
      <c r="D85" s="13" t="s">
        <v>22</v>
      </c>
      <c r="E85" s="15" t="s">
        <v>23</v>
      </c>
      <c r="F85" s="15" t="s">
        <v>24</v>
      </c>
      <c r="G85" s="24">
        <v>1567508.02</v>
      </c>
      <c r="H85" s="24">
        <v>1567508.02</v>
      </c>
      <c r="I85" s="21">
        <v>1557916.22</v>
      </c>
      <c r="J85" s="13">
        <f>257.61</f>
        <v>257.61</v>
      </c>
      <c r="K85" s="16">
        <v>173.54</v>
      </c>
      <c r="L85" s="16">
        <v>173.54</v>
      </c>
      <c r="M85" s="16" t="s">
        <v>62</v>
      </c>
      <c r="N85" s="17">
        <f t="shared" si="7"/>
        <v>0.99388086065422487</v>
      </c>
      <c r="O85" s="17">
        <f t="shared" si="4"/>
        <v>0.99388086065422487</v>
      </c>
      <c r="P85" s="17">
        <f t="shared" si="5"/>
        <v>0.67365397306005192</v>
      </c>
      <c r="Q85" s="17">
        <f t="shared" si="6"/>
        <v>1</v>
      </c>
      <c r="R85" s="1"/>
      <c r="S85" s="1"/>
      <c r="T85" s="1"/>
      <c r="U85" s="1"/>
      <c r="V85" s="1"/>
      <c r="W85" s="1"/>
      <c r="X85" s="1"/>
      <c r="Y85" s="1"/>
      <c r="Z85" s="1"/>
    </row>
    <row r="86" spans="1:26" ht="22.15" customHeight="1" x14ac:dyDescent="0.2">
      <c r="A86" s="13" t="s">
        <v>55</v>
      </c>
      <c r="B86" s="14" t="s">
        <v>126</v>
      </c>
      <c r="C86" s="13">
        <v>6140</v>
      </c>
      <c r="D86" s="13" t="s">
        <v>22</v>
      </c>
      <c r="E86" s="15" t="s">
        <v>23</v>
      </c>
      <c r="F86" s="15" t="s">
        <v>24</v>
      </c>
      <c r="G86" s="24">
        <v>1200000</v>
      </c>
      <c r="H86" s="24">
        <v>1200000</v>
      </c>
      <c r="I86" s="21">
        <v>1172793.3</v>
      </c>
      <c r="J86" s="13">
        <f>619.82</f>
        <v>619.82000000000005</v>
      </c>
      <c r="K86" s="16">
        <v>643.72</v>
      </c>
      <c r="L86" s="16">
        <v>643.73</v>
      </c>
      <c r="M86" s="16" t="s">
        <v>62</v>
      </c>
      <c r="N86" s="17">
        <f t="shared" si="7"/>
        <v>0.97732775000000005</v>
      </c>
      <c r="O86" s="17">
        <f t="shared" si="4"/>
        <v>0.97732775000000005</v>
      </c>
      <c r="P86" s="17">
        <f t="shared" si="5"/>
        <v>1.0385757155303152</v>
      </c>
      <c r="Q86" s="17">
        <f t="shared" si="6"/>
        <v>0.99998446553679343</v>
      </c>
      <c r="R86" s="1"/>
      <c r="S86" s="1"/>
      <c r="T86" s="1"/>
      <c r="U86" s="1"/>
      <c r="V86" s="1"/>
      <c r="W86" s="1"/>
      <c r="X86" s="1"/>
      <c r="Y86" s="1"/>
      <c r="Z86" s="1"/>
    </row>
    <row r="87" spans="1:26" ht="22.15" customHeight="1" x14ac:dyDescent="0.2">
      <c r="A87" s="13" t="s">
        <v>20</v>
      </c>
      <c r="B87" s="14" t="s">
        <v>127</v>
      </c>
      <c r="C87" s="13">
        <v>6120</v>
      </c>
      <c r="D87" s="13" t="s">
        <v>22</v>
      </c>
      <c r="E87" s="15" t="s">
        <v>23</v>
      </c>
      <c r="F87" s="15" t="s">
        <v>24</v>
      </c>
      <c r="G87" s="24">
        <v>2811400</v>
      </c>
      <c r="H87" s="24">
        <v>2693591.2</v>
      </c>
      <c r="I87" s="21">
        <v>2693591.2</v>
      </c>
      <c r="J87" s="13">
        <v>1</v>
      </c>
      <c r="K87" s="16">
        <v>0</v>
      </c>
      <c r="L87" s="16">
        <v>1</v>
      </c>
      <c r="M87" s="16" t="s">
        <v>36</v>
      </c>
      <c r="N87" s="17">
        <f t="shared" si="7"/>
        <v>0.95809603756135742</v>
      </c>
      <c r="O87" s="17">
        <f t="shared" si="4"/>
        <v>1</v>
      </c>
      <c r="P87" s="17">
        <f t="shared" si="5"/>
        <v>1</v>
      </c>
      <c r="Q87" s="17">
        <f t="shared" si="6"/>
        <v>0</v>
      </c>
      <c r="R87" s="1"/>
      <c r="S87" s="1"/>
      <c r="T87" s="1"/>
      <c r="U87" s="1"/>
      <c r="V87" s="1"/>
      <c r="W87" s="1"/>
      <c r="X87" s="1"/>
      <c r="Y87" s="1"/>
      <c r="Z87" s="1"/>
    </row>
    <row r="88" spans="1:26" ht="22.15" customHeight="1" x14ac:dyDescent="0.2">
      <c r="A88" s="13" t="s">
        <v>20</v>
      </c>
      <c r="B88" s="14" t="s">
        <v>128</v>
      </c>
      <c r="C88" s="13">
        <v>6220</v>
      </c>
      <c r="D88" s="13" t="s">
        <v>22</v>
      </c>
      <c r="E88" s="15" t="s">
        <v>23</v>
      </c>
      <c r="F88" s="15" t="s">
        <v>24</v>
      </c>
      <c r="G88" s="24">
        <v>1000000</v>
      </c>
      <c r="H88" s="24">
        <v>970067.66</v>
      </c>
      <c r="I88" s="21">
        <v>966310.84</v>
      </c>
      <c r="J88" s="13">
        <v>1</v>
      </c>
      <c r="K88" s="16">
        <v>0</v>
      </c>
      <c r="L88" s="16">
        <v>1</v>
      </c>
      <c r="M88" s="16" t="s">
        <v>36</v>
      </c>
      <c r="N88" s="17">
        <f t="shared" si="7"/>
        <v>0.96631084</v>
      </c>
      <c r="O88" s="17">
        <f t="shared" si="4"/>
        <v>0.99612725982433015</v>
      </c>
      <c r="P88" s="17">
        <f t="shared" si="5"/>
        <v>1</v>
      </c>
      <c r="Q88" s="17">
        <f t="shared" si="6"/>
        <v>0</v>
      </c>
      <c r="R88" s="1"/>
      <c r="S88" s="1"/>
      <c r="T88" s="1"/>
      <c r="U88" s="1"/>
      <c r="V88" s="1"/>
      <c r="W88" s="1"/>
      <c r="X88" s="1"/>
      <c r="Y88" s="1"/>
      <c r="Z88" s="1"/>
    </row>
    <row r="89" spans="1:26" ht="22.15" customHeight="1" x14ac:dyDescent="0.2">
      <c r="A89" s="13" t="s">
        <v>129</v>
      </c>
      <c r="B89" s="14" t="s">
        <v>130</v>
      </c>
      <c r="C89" s="13">
        <v>6110</v>
      </c>
      <c r="D89" s="13" t="s">
        <v>22</v>
      </c>
      <c r="E89" s="15" t="s">
        <v>23</v>
      </c>
      <c r="F89" s="15" t="s">
        <v>24</v>
      </c>
      <c r="G89" s="24">
        <v>4000000</v>
      </c>
      <c r="H89" s="24">
        <v>4000000</v>
      </c>
      <c r="I89" s="21">
        <v>3999116.63</v>
      </c>
      <c r="J89" s="13">
        <v>76</v>
      </c>
      <c r="K89" s="16">
        <v>71</v>
      </c>
      <c r="L89" s="16">
        <v>71</v>
      </c>
      <c r="M89" s="16" t="s">
        <v>151</v>
      </c>
      <c r="N89" s="17">
        <f t="shared" si="7"/>
        <v>0.99977915750000002</v>
      </c>
      <c r="O89" s="17">
        <f t="shared" si="4"/>
        <v>0.99977915750000002</v>
      </c>
      <c r="P89" s="17">
        <f t="shared" si="5"/>
        <v>0.93421052631578949</v>
      </c>
      <c r="Q89" s="17">
        <f t="shared" si="6"/>
        <v>1</v>
      </c>
      <c r="R89" s="1"/>
      <c r="S89" s="1"/>
      <c r="T89" s="1"/>
      <c r="U89" s="1"/>
      <c r="V89" s="1"/>
      <c r="W89" s="1"/>
      <c r="X89" s="1"/>
      <c r="Y89" s="1"/>
      <c r="Z89" s="1"/>
    </row>
    <row r="90" spans="1:26" ht="22.15" customHeight="1" x14ac:dyDescent="0.2">
      <c r="A90" s="13" t="s">
        <v>34</v>
      </c>
      <c r="B90" s="14" t="s">
        <v>131</v>
      </c>
      <c r="C90" s="13">
        <v>6220</v>
      </c>
      <c r="D90" s="13" t="s">
        <v>22</v>
      </c>
      <c r="E90" s="15" t="s">
        <v>23</v>
      </c>
      <c r="F90" s="15" t="s">
        <v>24</v>
      </c>
      <c r="G90" s="24">
        <v>4600000</v>
      </c>
      <c r="H90" s="24">
        <v>4600000</v>
      </c>
      <c r="I90" s="21">
        <v>3105678.8</v>
      </c>
      <c r="J90" s="13">
        <v>1</v>
      </c>
      <c r="K90" s="16">
        <v>0</v>
      </c>
      <c r="L90" s="16">
        <v>1</v>
      </c>
      <c r="M90" s="16" t="s">
        <v>132</v>
      </c>
      <c r="N90" s="17">
        <f t="shared" si="7"/>
        <v>0.67514756521739128</v>
      </c>
      <c r="O90" s="17">
        <f t="shared" si="4"/>
        <v>0.67514756521739128</v>
      </c>
      <c r="P90" s="17">
        <f t="shared" si="5"/>
        <v>1</v>
      </c>
      <c r="Q90" s="17">
        <f t="shared" si="6"/>
        <v>0</v>
      </c>
      <c r="R90" s="1"/>
      <c r="S90" s="1"/>
      <c r="T90" s="1"/>
      <c r="U90" s="1"/>
      <c r="V90" s="1"/>
      <c r="W90" s="1"/>
      <c r="X90" s="1"/>
      <c r="Y90" s="1"/>
      <c r="Z90" s="1"/>
    </row>
    <row r="91" spans="1:26" ht="22.15" customHeight="1" x14ac:dyDescent="0.2">
      <c r="A91" s="13" t="s">
        <v>55</v>
      </c>
      <c r="B91" s="14" t="s">
        <v>133</v>
      </c>
      <c r="C91" s="13">
        <v>6140</v>
      </c>
      <c r="D91" s="13" t="s">
        <v>22</v>
      </c>
      <c r="E91" s="15" t="s">
        <v>23</v>
      </c>
      <c r="F91" s="15" t="s">
        <v>24</v>
      </c>
      <c r="G91" s="24">
        <v>8240000</v>
      </c>
      <c r="H91" s="24">
        <v>8240000</v>
      </c>
      <c r="I91" s="30">
        <v>8219202.2800000003</v>
      </c>
      <c r="J91" s="13">
        <f>2611.63</f>
        <v>2611.63</v>
      </c>
      <c r="K91" s="16">
        <v>3230.17</v>
      </c>
      <c r="L91" s="16">
        <v>3230.17</v>
      </c>
      <c r="M91" s="16" t="s">
        <v>62</v>
      </c>
      <c r="N91" s="17">
        <f t="shared" si="7"/>
        <v>0.99747600485436894</v>
      </c>
      <c r="O91" s="17">
        <f t="shared" si="4"/>
        <v>0.99747600485436894</v>
      </c>
      <c r="P91" s="17">
        <f t="shared" si="5"/>
        <v>1.2368405938054012</v>
      </c>
      <c r="Q91" s="17">
        <f>K91/L91</f>
        <v>1</v>
      </c>
      <c r="R91" s="1"/>
      <c r="S91" s="1"/>
      <c r="T91" s="1"/>
      <c r="U91" s="1"/>
      <c r="V91" s="1"/>
      <c r="W91" s="1"/>
      <c r="X91" s="1"/>
      <c r="Y91" s="1"/>
      <c r="Z91" s="1"/>
    </row>
    <row r="92" spans="1:26" ht="22.15" customHeight="1" x14ac:dyDescent="0.2">
      <c r="A92" s="13" t="s">
        <v>20</v>
      </c>
      <c r="B92" s="14" t="s">
        <v>29</v>
      </c>
      <c r="C92" s="31">
        <v>6220</v>
      </c>
      <c r="D92" s="13" t="s">
        <v>22</v>
      </c>
      <c r="E92" s="15" t="s">
        <v>23</v>
      </c>
      <c r="F92" s="15" t="s">
        <v>24</v>
      </c>
      <c r="G92" s="24">
        <v>789279.07</v>
      </c>
      <c r="H92" s="24">
        <v>789279.07</v>
      </c>
      <c r="I92" s="21">
        <v>675003.58</v>
      </c>
      <c r="J92" s="13">
        <v>1</v>
      </c>
      <c r="K92" s="16">
        <v>0</v>
      </c>
      <c r="L92" s="16">
        <v>1</v>
      </c>
      <c r="M92" s="16" t="s">
        <v>25</v>
      </c>
      <c r="N92" s="17">
        <f t="shared" si="7"/>
        <v>0.85521535494410106</v>
      </c>
      <c r="O92" s="17">
        <f t="shared" si="4"/>
        <v>0.85521535494410106</v>
      </c>
      <c r="P92" s="17">
        <f t="shared" si="5"/>
        <v>1</v>
      </c>
      <c r="Q92" s="17">
        <f t="shared" si="6"/>
        <v>0</v>
      </c>
      <c r="R92" s="1"/>
      <c r="S92" s="1"/>
      <c r="T92" s="1"/>
      <c r="U92" s="1"/>
      <c r="V92" s="1"/>
      <c r="W92" s="1"/>
      <c r="X92" s="1"/>
      <c r="Y92" s="1"/>
      <c r="Z92" s="1"/>
    </row>
    <row r="93" spans="1:26" ht="22.15" customHeight="1" x14ac:dyDescent="0.2">
      <c r="A93" s="13" t="s">
        <v>30</v>
      </c>
      <c r="B93" s="14" t="s">
        <v>144</v>
      </c>
      <c r="C93" s="31">
        <v>6150</v>
      </c>
      <c r="D93" s="13" t="s">
        <v>22</v>
      </c>
      <c r="E93" s="15" t="s">
        <v>23</v>
      </c>
      <c r="F93" s="15" t="s">
        <v>24</v>
      </c>
      <c r="G93" s="24">
        <v>3500000</v>
      </c>
      <c r="H93" s="24">
        <v>3500000</v>
      </c>
      <c r="I93" s="21">
        <v>3487601.18</v>
      </c>
      <c r="J93" s="13">
        <v>47565</v>
      </c>
      <c r="K93" s="16">
        <v>46365</v>
      </c>
      <c r="L93" s="16">
        <v>46365</v>
      </c>
      <c r="M93" s="16" t="s">
        <v>62</v>
      </c>
      <c r="N93" s="17">
        <f t="shared" si="7"/>
        <v>0.99645748000000001</v>
      </c>
      <c r="O93" s="17">
        <f t="shared" si="4"/>
        <v>0.99645748000000001</v>
      </c>
      <c r="P93" s="17">
        <f t="shared" si="5"/>
        <v>0.97477136549984233</v>
      </c>
      <c r="Q93" s="17">
        <f>K93/L93</f>
        <v>1</v>
      </c>
      <c r="R93" s="1"/>
      <c r="S93" s="1"/>
      <c r="T93" s="1"/>
      <c r="U93" s="1"/>
      <c r="V93" s="1"/>
      <c r="W93" s="1"/>
      <c r="X93" s="1"/>
      <c r="Y93" s="1"/>
      <c r="Z93" s="1"/>
    </row>
    <row r="94" spans="1:26" ht="22.15" customHeight="1" x14ac:dyDescent="0.2">
      <c r="A94" s="18" t="s">
        <v>69</v>
      </c>
      <c r="B94" s="32" t="s">
        <v>134</v>
      </c>
      <c r="C94" s="18">
        <v>6140</v>
      </c>
      <c r="D94" s="18" t="s">
        <v>22</v>
      </c>
      <c r="E94" s="19" t="s">
        <v>71</v>
      </c>
      <c r="F94" s="19" t="s">
        <v>74</v>
      </c>
      <c r="G94" s="24">
        <v>1700000</v>
      </c>
      <c r="H94" s="21">
        <v>1697159.4000000001</v>
      </c>
      <c r="I94" s="21">
        <v>1033576.01</v>
      </c>
      <c r="J94" s="18">
        <v>5</v>
      </c>
      <c r="K94" s="16">
        <v>5</v>
      </c>
      <c r="L94" s="16">
        <v>3</v>
      </c>
      <c r="M94" s="16" t="s">
        <v>72</v>
      </c>
      <c r="N94" s="17">
        <f>I94/G94</f>
        <v>0.60798588823529409</v>
      </c>
      <c r="O94" s="17">
        <f>I94/H94</f>
        <v>0.60900349725547287</v>
      </c>
      <c r="P94" s="17">
        <f t="shared" si="5"/>
        <v>0.6</v>
      </c>
      <c r="Q94" s="17">
        <f>L94/K94</f>
        <v>0.6</v>
      </c>
      <c r="R94" s="1"/>
      <c r="S94" s="1"/>
      <c r="T94" s="1"/>
      <c r="U94" s="1"/>
      <c r="V94" s="1"/>
      <c r="W94" s="1"/>
      <c r="X94" s="1"/>
      <c r="Y94" s="1"/>
      <c r="Z94" s="1"/>
    </row>
    <row r="95" spans="1:26" ht="22.15" customHeight="1" x14ac:dyDescent="0.2">
      <c r="A95" s="18" t="s">
        <v>69</v>
      </c>
      <c r="B95" s="32" t="s">
        <v>134</v>
      </c>
      <c r="C95" s="18">
        <v>6220</v>
      </c>
      <c r="D95" s="18" t="s">
        <v>22</v>
      </c>
      <c r="E95" s="19" t="s">
        <v>71</v>
      </c>
      <c r="F95" s="19" t="s">
        <v>74</v>
      </c>
      <c r="G95" s="24">
        <v>600000</v>
      </c>
      <c r="H95" s="33">
        <v>602840.55000000005</v>
      </c>
      <c r="I95" s="21">
        <v>602840.55000000005</v>
      </c>
      <c r="J95" s="18">
        <v>2</v>
      </c>
      <c r="K95" s="16">
        <v>0</v>
      </c>
      <c r="L95" s="16">
        <v>2</v>
      </c>
      <c r="M95" s="16" t="s">
        <v>72</v>
      </c>
      <c r="N95" s="17">
        <f>I95/G95</f>
        <v>1.0047342500000001</v>
      </c>
      <c r="O95" s="17">
        <f>I95/H95</f>
        <v>1</v>
      </c>
      <c r="P95" s="17">
        <f t="shared" si="5"/>
        <v>1</v>
      </c>
      <c r="Q95" s="17">
        <f t="shared" si="6"/>
        <v>0</v>
      </c>
      <c r="R95" s="1"/>
      <c r="S95" s="1"/>
      <c r="T95" s="1"/>
      <c r="U95" s="1"/>
      <c r="V95" s="1"/>
      <c r="W95" s="1"/>
      <c r="X95" s="1"/>
      <c r="Y95" s="1"/>
      <c r="Z95" s="1"/>
    </row>
    <row r="96" spans="1:26" ht="22.15" customHeight="1" x14ac:dyDescent="0.2">
      <c r="A96" s="13" t="s">
        <v>69</v>
      </c>
      <c r="B96" s="48" t="s">
        <v>157</v>
      </c>
      <c r="C96" s="13">
        <v>6160</v>
      </c>
      <c r="D96" s="13" t="s">
        <v>22</v>
      </c>
      <c r="E96" s="15" t="s">
        <v>71</v>
      </c>
      <c r="F96" s="15" t="s">
        <v>74</v>
      </c>
      <c r="G96" s="49">
        <v>2200000</v>
      </c>
      <c r="H96" s="49">
        <v>2200000</v>
      </c>
      <c r="I96" s="25">
        <v>0</v>
      </c>
      <c r="J96" s="13">
        <v>1</v>
      </c>
      <c r="K96" s="16">
        <v>0</v>
      </c>
      <c r="L96" s="16">
        <v>0</v>
      </c>
      <c r="M96" s="16" t="s">
        <v>72</v>
      </c>
      <c r="N96" s="17">
        <v>0</v>
      </c>
      <c r="O96" s="17">
        <v>0</v>
      </c>
      <c r="P96" s="17">
        <f t="shared" si="5"/>
        <v>0</v>
      </c>
      <c r="Q96" s="17">
        <v>0</v>
      </c>
      <c r="R96" s="1"/>
      <c r="S96" s="1"/>
      <c r="T96" s="1"/>
      <c r="U96" s="1"/>
      <c r="V96" s="1"/>
      <c r="W96" s="1"/>
      <c r="X96" s="1"/>
      <c r="Y96" s="1"/>
      <c r="Z96" s="1"/>
    </row>
    <row r="97" spans="1:26" ht="33.75" customHeight="1" x14ac:dyDescent="0.2">
      <c r="A97" s="13" t="s">
        <v>76</v>
      </c>
      <c r="B97" s="50" t="s">
        <v>145</v>
      </c>
      <c r="C97" s="13">
        <v>6220</v>
      </c>
      <c r="D97" s="13" t="s">
        <v>22</v>
      </c>
      <c r="E97" s="15" t="s">
        <v>23</v>
      </c>
      <c r="F97" s="15" t="s">
        <v>24</v>
      </c>
      <c r="G97" s="24">
        <v>91972.25</v>
      </c>
      <c r="H97" s="24">
        <v>183822.04</v>
      </c>
      <c r="I97" s="25">
        <v>0</v>
      </c>
      <c r="J97" s="13">
        <v>1</v>
      </c>
      <c r="K97" s="16">
        <v>0</v>
      </c>
      <c r="L97" s="16">
        <v>1</v>
      </c>
      <c r="M97" s="16" t="s">
        <v>78</v>
      </c>
      <c r="N97" s="17">
        <f t="shared" ref="N97:N104" si="8">I97/G97</f>
        <v>0</v>
      </c>
      <c r="O97" s="17">
        <f t="shared" ref="O97:O104" si="9">I97/H97</f>
        <v>0</v>
      </c>
      <c r="P97" s="17">
        <f t="shared" si="5"/>
        <v>1</v>
      </c>
      <c r="Q97" s="17">
        <f t="shared" si="6"/>
        <v>0</v>
      </c>
      <c r="R97" s="1"/>
      <c r="S97" s="1"/>
      <c r="T97" s="1"/>
      <c r="U97" s="1"/>
      <c r="V97" s="1"/>
      <c r="W97" s="1"/>
      <c r="X97" s="1"/>
      <c r="Y97" s="1"/>
      <c r="Z97" s="1"/>
    </row>
    <row r="98" spans="1:26" ht="26.25" customHeight="1" x14ac:dyDescent="0.2">
      <c r="A98" s="13" t="s">
        <v>34</v>
      </c>
      <c r="B98" s="50" t="s">
        <v>146</v>
      </c>
      <c r="C98" s="13">
        <v>6220</v>
      </c>
      <c r="D98" s="13" t="s">
        <v>22</v>
      </c>
      <c r="E98" s="15" t="s">
        <v>23</v>
      </c>
      <c r="F98" s="15" t="s">
        <v>24</v>
      </c>
      <c r="G98" s="24">
        <v>87237.59</v>
      </c>
      <c r="H98" s="24">
        <v>87237.59</v>
      </c>
      <c r="I98" s="25">
        <v>0</v>
      </c>
      <c r="J98" s="13">
        <v>1</v>
      </c>
      <c r="K98" s="16">
        <v>0</v>
      </c>
      <c r="L98" s="16">
        <v>1</v>
      </c>
      <c r="M98" s="16" t="s">
        <v>78</v>
      </c>
      <c r="N98" s="17">
        <f t="shared" si="8"/>
        <v>0</v>
      </c>
      <c r="O98" s="17">
        <f t="shared" si="9"/>
        <v>0</v>
      </c>
      <c r="P98" s="17">
        <f t="shared" si="5"/>
        <v>1</v>
      </c>
      <c r="Q98" s="17">
        <f t="shared" si="6"/>
        <v>0</v>
      </c>
      <c r="R98" s="1"/>
      <c r="S98" s="1"/>
      <c r="T98" s="1"/>
      <c r="U98" s="1"/>
      <c r="V98" s="1"/>
      <c r="W98" s="1"/>
      <c r="X98" s="1"/>
      <c r="Y98" s="1"/>
      <c r="Z98" s="1"/>
    </row>
    <row r="99" spans="1:26" ht="32.25" customHeight="1" x14ac:dyDescent="0.2">
      <c r="A99" s="13" t="s">
        <v>34</v>
      </c>
      <c r="B99" s="50" t="s">
        <v>147</v>
      </c>
      <c r="C99" s="13">
        <v>6220</v>
      </c>
      <c r="D99" s="13" t="s">
        <v>22</v>
      </c>
      <c r="E99" s="15" t="s">
        <v>23</v>
      </c>
      <c r="F99" s="15" t="s">
        <v>24</v>
      </c>
      <c r="G99" s="24">
        <v>1112324.28</v>
      </c>
      <c r="H99" s="24">
        <v>1112324.28</v>
      </c>
      <c r="I99" s="34">
        <v>1112324.78</v>
      </c>
      <c r="J99" s="13">
        <v>1</v>
      </c>
      <c r="K99" s="16">
        <v>0</v>
      </c>
      <c r="L99" s="16">
        <v>1</v>
      </c>
      <c r="M99" s="16" t="s">
        <v>22</v>
      </c>
      <c r="N99" s="17">
        <f>I99/G99</f>
        <v>1.0000004495092025</v>
      </c>
      <c r="O99" s="17">
        <f t="shared" si="9"/>
        <v>1.0000004495092025</v>
      </c>
      <c r="P99" s="17">
        <f t="shared" si="5"/>
        <v>1</v>
      </c>
      <c r="Q99" s="17">
        <f t="shared" si="6"/>
        <v>0</v>
      </c>
      <c r="R99" s="1"/>
      <c r="S99" s="1"/>
      <c r="T99" s="1"/>
      <c r="U99" s="1"/>
      <c r="V99" s="1"/>
      <c r="W99" s="1"/>
      <c r="X99" s="1"/>
      <c r="Y99" s="1"/>
      <c r="Z99" s="1"/>
    </row>
    <row r="100" spans="1:26" ht="51" customHeight="1" x14ac:dyDescent="0.2">
      <c r="A100" s="13" t="s">
        <v>30</v>
      </c>
      <c r="B100" s="50" t="s">
        <v>152</v>
      </c>
      <c r="C100" s="13">
        <v>6150</v>
      </c>
      <c r="D100" s="13" t="s">
        <v>22</v>
      </c>
      <c r="E100" s="15" t="s">
        <v>23</v>
      </c>
      <c r="F100" s="15" t="s">
        <v>24</v>
      </c>
      <c r="G100" s="24">
        <v>1622801.1269999994</v>
      </c>
      <c r="H100" s="24">
        <v>1622801.1269999994</v>
      </c>
      <c r="I100" s="21">
        <v>1587042.78</v>
      </c>
      <c r="J100" s="13">
        <v>1981.53</v>
      </c>
      <c r="K100" s="16">
        <v>2015</v>
      </c>
      <c r="L100" s="16">
        <v>2015</v>
      </c>
      <c r="M100" s="16" t="s">
        <v>62</v>
      </c>
      <c r="N100" s="17">
        <f>I100/G100</f>
        <v>0.97796504672996853</v>
      </c>
      <c r="O100" s="17">
        <f t="shared" si="9"/>
        <v>0.97796504672996853</v>
      </c>
      <c r="P100" s="17">
        <f t="shared" si="5"/>
        <v>1.0168909882767356</v>
      </c>
      <c r="Q100" s="17">
        <f>L100/K100</f>
        <v>1</v>
      </c>
      <c r="R100" s="1"/>
      <c r="S100" s="1"/>
      <c r="T100" s="1"/>
      <c r="U100" s="1"/>
      <c r="V100" s="1"/>
      <c r="W100" s="1"/>
      <c r="X100" s="1"/>
      <c r="Y100" s="1"/>
      <c r="Z100" s="1"/>
    </row>
    <row r="101" spans="1:26" ht="33" customHeight="1" x14ac:dyDescent="0.2">
      <c r="A101" s="13" t="s">
        <v>30</v>
      </c>
      <c r="B101" s="50" t="s">
        <v>153</v>
      </c>
      <c r="C101" s="13">
        <v>6150</v>
      </c>
      <c r="D101" s="13" t="s">
        <v>22</v>
      </c>
      <c r="E101" s="15" t="s">
        <v>23</v>
      </c>
      <c r="F101" s="15" t="s">
        <v>24</v>
      </c>
      <c r="G101" s="24">
        <v>2853692.7</v>
      </c>
      <c r="H101" s="24">
        <v>2853692.7</v>
      </c>
      <c r="I101" s="21">
        <v>2852070.81</v>
      </c>
      <c r="J101" s="51">
        <v>3480</v>
      </c>
      <c r="K101" s="16">
        <v>0</v>
      </c>
      <c r="L101" s="16">
        <v>3480</v>
      </c>
      <c r="M101" s="16" t="s">
        <v>62</v>
      </c>
      <c r="N101" s="17">
        <f t="shared" si="8"/>
        <v>0.99943165218875873</v>
      </c>
      <c r="O101" s="17">
        <f t="shared" si="9"/>
        <v>0.99943165218875873</v>
      </c>
      <c r="P101" s="17">
        <f t="shared" si="5"/>
        <v>1</v>
      </c>
      <c r="Q101" s="17">
        <v>0</v>
      </c>
      <c r="R101" s="1"/>
      <c r="S101" s="1"/>
      <c r="T101" s="1"/>
      <c r="U101" s="1"/>
      <c r="V101" s="1"/>
      <c r="W101" s="1"/>
      <c r="X101" s="1"/>
      <c r="Y101" s="1"/>
      <c r="Z101" s="1"/>
    </row>
    <row r="102" spans="1:26" ht="11.25" customHeight="1" x14ac:dyDescent="0.2">
      <c r="A102" s="13" t="s">
        <v>63</v>
      </c>
      <c r="B102" s="48" t="s">
        <v>154</v>
      </c>
      <c r="C102" s="13">
        <v>6140</v>
      </c>
      <c r="D102" s="13" t="s">
        <v>22</v>
      </c>
      <c r="E102" s="15" t="s">
        <v>23</v>
      </c>
      <c r="F102" s="15" t="s">
        <v>24</v>
      </c>
      <c r="G102" s="24">
        <v>109449.83</v>
      </c>
      <c r="H102" s="24">
        <v>109449.83</v>
      </c>
      <c r="I102" s="21">
        <v>108915.31</v>
      </c>
      <c r="J102" s="13">
        <v>1</v>
      </c>
      <c r="K102" s="16">
        <v>0</v>
      </c>
      <c r="L102" s="16">
        <v>1</v>
      </c>
      <c r="M102" s="16" t="s">
        <v>155</v>
      </c>
      <c r="N102" s="17">
        <f t="shared" si="8"/>
        <v>0.99511630123134953</v>
      </c>
      <c r="O102" s="17">
        <f t="shared" si="9"/>
        <v>0.99511630123134953</v>
      </c>
      <c r="P102" s="17">
        <f t="shared" si="5"/>
        <v>1</v>
      </c>
      <c r="Q102" s="17">
        <v>0</v>
      </c>
      <c r="R102" s="1"/>
      <c r="S102" s="1"/>
      <c r="T102" s="1"/>
      <c r="U102" s="1"/>
      <c r="V102" s="1"/>
      <c r="W102" s="1"/>
      <c r="X102" s="1"/>
      <c r="Y102" s="1"/>
      <c r="Z102" s="1"/>
    </row>
    <row r="103" spans="1:26" ht="11.25" customHeight="1" x14ac:dyDescent="0.2">
      <c r="A103" s="13" t="s">
        <v>63</v>
      </c>
      <c r="B103" s="48" t="s">
        <v>158</v>
      </c>
      <c r="C103" s="13">
        <v>8510</v>
      </c>
      <c r="D103" s="13" t="s">
        <v>22</v>
      </c>
      <c r="E103" s="15" t="s">
        <v>23</v>
      </c>
      <c r="F103" s="15" t="s">
        <v>24</v>
      </c>
      <c r="G103" s="24">
        <v>7700000</v>
      </c>
      <c r="H103" s="24">
        <v>7700000</v>
      </c>
      <c r="I103" s="21">
        <v>7698377.7599999998</v>
      </c>
      <c r="J103" s="13">
        <v>791.5</v>
      </c>
      <c r="K103" s="16">
        <v>0</v>
      </c>
      <c r="L103" s="52">
        <v>791.5</v>
      </c>
      <c r="M103" s="16" t="s">
        <v>32</v>
      </c>
      <c r="N103" s="17">
        <f t="shared" si="8"/>
        <v>0.99978931948051941</v>
      </c>
      <c r="O103" s="17">
        <f t="shared" si="9"/>
        <v>0.99978931948051941</v>
      </c>
      <c r="P103" s="17">
        <f t="shared" si="5"/>
        <v>1</v>
      </c>
      <c r="Q103" s="17">
        <v>0</v>
      </c>
      <c r="R103" s="1"/>
      <c r="S103" s="1"/>
      <c r="T103" s="1"/>
      <c r="U103" s="1"/>
      <c r="V103" s="1"/>
      <c r="W103" s="1"/>
      <c r="X103" s="1"/>
      <c r="Y103" s="1"/>
      <c r="Z103" s="1"/>
    </row>
    <row r="104" spans="1:26" ht="11.25" customHeight="1" x14ac:dyDescent="0.2">
      <c r="A104" s="13" t="s">
        <v>63</v>
      </c>
      <c r="B104" s="48" t="s">
        <v>159</v>
      </c>
      <c r="C104" s="13">
        <v>8510</v>
      </c>
      <c r="D104" s="13" t="s">
        <v>22</v>
      </c>
      <c r="E104" s="15" t="s">
        <v>23</v>
      </c>
      <c r="F104" s="15" t="s">
        <v>24</v>
      </c>
      <c r="G104" s="24">
        <v>7172187.79</v>
      </c>
      <c r="H104" s="24">
        <v>7172187.79</v>
      </c>
      <c r="I104" s="21">
        <v>7144797.8300000001</v>
      </c>
      <c r="J104" s="13">
        <v>2019.63</v>
      </c>
      <c r="K104" s="16">
        <v>0</v>
      </c>
      <c r="L104" s="52">
        <v>2019.63</v>
      </c>
      <c r="M104" s="16" t="s">
        <v>32</v>
      </c>
      <c r="N104" s="17">
        <f t="shared" si="8"/>
        <v>0.99618108716587295</v>
      </c>
      <c r="O104" s="17">
        <f t="shared" si="9"/>
        <v>0.99618108716587295</v>
      </c>
      <c r="P104" s="17">
        <f t="shared" si="5"/>
        <v>1</v>
      </c>
      <c r="Q104" s="17">
        <v>0</v>
      </c>
      <c r="R104" s="1"/>
      <c r="S104" s="1"/>
      <c r="T104" s="1"/>
      <c r="U104" s="1"/>
      <c r="V104" s="1"/>
      <c r="W104" s="1"/>
      <c r="X104" s="1"/>
      <c r="Y104" s="1"/>
      <c r="Z104" s="1"/>
    </row>
    <row r="105" spans="1:26" ht="11.25" customHeight="1" x14ac:dyDescent="0.2">
      <c r="A105" s="1"/>
      <c r="B105" s="1"/>
      <c r="C105" s="1"/>
      <c r="D105" s="1"/>
      <c r="E105" s="1"/>
      <c r="F105" s="1"/>
      <c r="G105" s="53"/>
      <c r="H105" s="53"/>
      <c r="I105" s="53"/>
      <c r="J105" s="53"/>
      <c r="K105" s="53"/>
      <c r="L105" s="53"/>
      <c r="M105" s="53"/>
      <c r="N105" s="53"/>
      <c r="O105" s="53"/>
      <c r="P105" s="53"/>
      <c r="Q105" s="53"/>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autoFilter ref="A3:Q29"/>
  <mergeCells count="2">
    <mergeCell ref="A1:Q1"/>
    <mergeCell ref="K2:M2"/>
  </mergeCells>
  <pageMargins left="0.7" right="0.7" top="0.75" bottom="0.75" header="0" footer="0"/>
  <pageSetup scale="42"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www.w3.org/XML/1998/namespace"/>
    <ds:schemaRef ds:uri="0c865bf4-0f22-4e4d-b041-7b0c1657e5a8"/>
    <ds:schemaRef ds:uri="http://schemas.microsoft.com/office/2006/metadata/properties"/>
    <ds:schemaRef ds:uri="http://purl.org/dc/terms/"/>
    <ds:schemaRef ds:uri="http://purl.org/dc/elements/1.1/"/>
    <ds:schemaRef ds:uri="http://schemas.openxmlformats.org/package/2006/metadata/core-properties"/>
    <ds:schemaRef ds:uri="http://purl.org/dc/dcmitype/"/>
    <ds:schemaRef ds:uri="6aa8a68a-ab09-4ac8-a697-fdce915bc567"/>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DF-15685</cp:lastModifiedBy>
  <cp:revision/>
  <dcterms:created xsi:type="dcterms:W3CDTF">2024-04-08T20:30:24Z</dcterms:created>
  <dcterms:modified xsi:type="dcterms:W3CDTF">2025-01-28T21:28:50Z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