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CP 2024\MPIO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_xlnm.Print_Area" localSheetId="0">'Formato 1'!$A$1:$F$82</definedName>
    <definedName name="_xlnm.Print_Area" localSheetId="1">'Formato 2'!$A$1:$H$51</definedName>
    <definedName name="_xlnm.Print_Area" localSheetId="2">'Formato 3'!$A$1:$K$32</definedName>
    <definedName name="_xlnm.Print_Area" localSheetId="4">'Formato 5'!$A$1:$H$81</definedName>
    <definedName name="_xlnm.Print_Area" localSheetId="5">'Formato 6 a)'!$A$1:$G$160</definedName>
    <definedName name="_xlnm.Print_Area" localSheetId="6">'Formato 6 b)'!$A$1:$G$105</definedName>
    <definedName name="_xlnm.Print_Area" localSheetId="7">'Formato 6 c)'!$A$1:$G$80</definedName>
    <definedName name="_xlnm.Print_Area" localSheetId="8">'Formato 6 d)'!$A$1:$G$36</definedName>
    <definedName name="_xlnm.Print_Area" localSheetId="9">'Formato 7 a)'!$A$1:$G$40</definedName>
    <definedName name="_xlnm.Print_Area" localSheetId="10">'Formato 7 b)'!$A$1:$G$35</definedName>
    <definedName name="_xlnm.Print_Area" localSheetId="11">'Formato 7 c)'!$A$1:$G$40</definedName>
    <definedName name="_xlnm.Print_Area" localSheetId="12">'Formato 7 d)'!$A$1:$G$37</definedName>
    <definedName name="_xlnm.Print_Area" localSheetId="13">'Formato 8'!$A$1:$F$70</definedName>
    <definedName name="ENTE_PUBLICO">'[1]Info General'!$C$6</definedName>
    <definedName name="_xlnm.Print_Titles" localSheetId="5">'Formato 6 a)'!$1:$8</definedName>
    <definedName name="_xlnm.Print_Titles" localSheetId="6">'Formato 6 b)'!$1:$8</definedName>
    <definedName name="_xlnm.Print_Titles" localSheetId="7">'Formato 6 c)'!$1:$8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F82" i="8" l="1"/>
  <c r="E82" i="8"/>
  <c r="D99" i="8"/>
  <c r="G99" i="8" s="1"/>
  <c r="C82" i="8"/>
  <c r="B82" i="8"/>
  <c r="B9" i="8"/>
  <c r="C9" i="8"/>
  <c r="E9" i="8"/>
  <c r="F9" i="8"/>
  <c r="D71" i="8"/>
  <c r="G71" i="8" s="1"/>
  <c r="D72" i="8"/>
  <c r="G72" i="8" s="1"/>
  <c r="D73" i="8"/>
  <c r="G73" i="8" s="1"/>
  <c r="D74" i="8"/>
  <c r="G74" i="8" s="1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F13" i="6" l="1"/>
  <c r="E13" i="6"/>
  <c r="D97" i="8" l="1"/>
  <c r="G97" i="8" s="1"/>
  <c r="D98" i="8"/>
  <c r="G98" i="8" s="1"/>
  <c r="G12" i="6" l="1"/>
  <c r="D31" i="10" l="1"/>
  <c r="D30" i="10"/>
  <c r="D29" i="10"/>
  <c r="D27" i="10"/>
  <c r="D26" i="10"/>
  <c r="D25" i="10"/>
  <c r="D23" i="10"/>
  <c r="D22" i="10"/>
  <c r="D19" i="10"/>
  <c r="D18" i="10"/>
  <c r="D17" i="10"/>
  <c r="D15" i="10"/>
  <c r="D14" i="10"/>
  <c r="D13" i="10"/>
  <c r="D11" i="10"/>
  <c r="D10" i="10"/>
  <c r="G75" i="9"/>
  <c r="G74" i="9"/>
  <c r="G73" i="9"/>
  <c r="G72" i="9"/>
  <c r="G67" i="9"/>
  <c r="G63" i="9"/>
  <c r="G39" i="9"/>
  <c r="G21" i="9"/>
  <c r="G18" i="9"/>
  <c r="D75" i="9"/>
  <c r="D74" i="9"/>
  <c r="D73" i="9"/>
  <c r="D72" i="9"/>
  <c r="D70" i="9"/>
  <c r="G70" i="9" s="1"/>
  <c r="D69" i="9"/>
  <c r="G69" i="9" s="1"/>
  <c r="D68" i="9"/>
  <c r="G68" i="9" s="1"/>
  <c r="D67" i="9"/>
  <c r="D66" i="9"/>
  <c r="G66" i="9" s="1"/>
  <c r="D65" i="9"/>
  <c r="G65" i="9" s="1"/>
  <c r="D64" i="9"/>
  <c r="G64" i="9" s="1"/>
  <c r="D63" i="9"/>
  <c r="D62" i="9"/>
  <c r="G62" i="9" s="1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41" i="9"/>
  <c r="G41" i="9" s="1"/>
  <c r="D40" i="9"/>
  <c r="G40" i="9" s="1"/>
  <c r="D39" i="9"/>
  <c r="D38" i="9"/>
  <c r="G38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D20" i="9"/>
  <c r="G20" i="9" s="1"/>
  <c r="D17" i="9"/>
  <c r="G17" i="9" s="1"/>
  <c r="D18" i="9"/>
  <c r="D12" i="9"/>
  <c r="G12" i="9" s="1"/>
  <c r="D13" i="9"/>
  <c r="G13" i="9" s="1"/>
  <c r="D14" i="9"/>
  <c r="G14" i="9" s="1"/>
  <c r="D15" i="9"/>
  <c r="G15" i="9" s="1"/>
  <c r="D16" i="9"/>
  <c r="G16" i="9" s="1"/>
  <c r="D11" i="9"/>
  <c r="G11" i="9" s="1"/>
  <c r="D149" i="7"/>
  <c r="D96" i="8"/>
  <c r="G96" i="8" s="1"/>
  <c r="D95" i="8"/>
  <c r="G95" i="8" s="1"/>
  <c r="D94" i="8"/>
  <c r="G94" i="8" s="1"/>
  <c r="D93" i="8"/>
  <c r="G93" i="8" s="1"/>
  <c r="D92" i="8"/>
  <c r="G92" i="8" s="1"/>
  <c r="D91" i="8"/>
  <c r="G91" i="8" s="1"/>
  <c r="D90" i="8"/>
  <c r="G90" i="8" s="1"/>
  <c r="D89" i="8"/>
  <c r="G89" i="8" s="1"/>
  <c r="D88" i="8"/>
  <c r="G88" i="8" s="1"/>
  <c r="D87" i="8"/>
  <c r="G87" i="8" s="1"/>
  <c r="D86" i="8"/>
  <c r="G86" i="8" s="1"/>
  <c r="D85" i="8"/>
  <c r="G85" i="8" s="1"/>
  <c r="D84" i="8"/>
  <c r="G84" i="8" s="1"/>
  <c r="D83" i="8"/>
  <c r="D82" i="8" s="1"/>
  <c r="D11" i="8"/>
  <c r="G11" i="8" s="1"/>
  <c r="D12" i="8"/>
  <c r="G12" i="8" s="1"/>
  <c r="D13" i="8"/>
  <c r="G13" i="8" s="1"/>
  <c r="D14" i="8"/>
  <c r="G14" i="8" s="1"/>
  <c r="D15" i="8"/>
  <c r="G15" i="8" s="1"/>
  <c r="D16" i="8"/>
  <c r="G16" i="8" s="1"/>
  <c r="D17" i="8"/>
  <c r="G17" i="8" s="1"/>
  <c r="D18" i="8"/>
  <c r="G18" i="8" s="1"/>
  <c r="D19" i="8"/>
  <c r="G19" i="8" s="1"/>
  <c r="D20" i="8"/>
  <c r="G20" i="8" s="1"/>
  <c r="D21" i="8"/>
  <c r="G21" i="8" s="1"/>
  <c r="D22" i="8"/>
  <c r="G22" i="8" s="1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D31" i="8"/>
  <c r="G31" i="8" s="1"/>
  <c r="D32" i="8"/>
  <c r="G32" i="8" s="1"/>
  <c r="D33" i="8"/>
  <c r="G33" i="8" s="1"/>
  <c r="D34" i="8"/>
  <c r="G34" i="8" s="1"/>
  <c r="D35" i="8"/>
  <c r="G35" i="8" s="1"/>
  <c r="D36" i="8"/>
  <c r="G36" i="8" s="1"/>
  <c r="D37" i="8"/>
  <c r="G37" i="8" s="1"/>
  <c r="D38" i="8"/>
  <c r="G38" i="8" s="1"/>
  <c r="D39" i="8"/>
  <c r="G39" i="8" s="1"/>
  <c r="D40" i="8"/>
  <c r="G40" i="8" s="1"/>
  <c r="D41" i="8"/>
  <c r="G41" i="8" s="1"/>
  <c r="D42" i="8"/>
  <c r="G42" i="8" s="1"/>
  <c r="D43" i="8"/>
  <c r="G43" i="8" s="1"/>
  <c r="D44" i="8"/>
  <c r="G44" i="8" s="1"/>
  <c r="D45" i="8"/>
  <c r="G45" i="8" s="1"/>
  <c r="D46" i="8"/>
  <c r="G46" i="8" s="1"/>
  <c r="D47" i="8"/>
  <c r="G47" i="8" s="1"/>
  <c r="D48" i="8"/>
  <c r="G48" i="8" s="1"/>
  <c r="D49" i="8"/>
  <c r="G49" i="8" s="1"/>
  <c r="D50" i="8"/>
  <c r="G50" i="8" s="1"/>
  <c r="D51" i="8"/>
  <c r="G51" i="8" s="1"/>
  <c r="D52" i="8"/>
  <c r="G52" i="8" s="1"/>
  <c r="D53" i="8"/>
  <c r="G53" i="8" s="1"/>
  <c r="D54" i="8"/>
  <c r="G54" i="8" s="1"/>
  <c r="D55" i="8"/>
  <c r="G55" i="8" s="1"/>
  <c r="D56" i="8"/>
  <c r="G56" i="8" s="1"/>
  <c r="D57" i="8"/>
  <c r="G57" i="8" s="1"/>
  <c r="D58" i="8"/>
  <c r="G58" i="8" s="1"/>
  <c r="D59" i="8"/>
  <c r="G59" i="8" s="1"/>
  <c r="D60" i="8"/>
  <c r="G60" i="8" s="1"/>
  <c r="D61" i="8"/>
  <c r="G61" i="8" s="1"/>
  <c r="D62" i="8"/>
  <c r="G62" i="8" s="1"/>
  <c r="D63" i="8"/>
  <c r="G63" i="8" s="1"/>
  <c r="D64" i="8"/>
  <c r="G64" i="8" s="1"/>
  <c r="D65" i="8"/>
  <c r="G65" i="8" s="1"/>
  <c r="D66" i="8"/>
  <c r="G66" i="8" s="1"/>
  <c r="D67" i="8"/>
  <c r="G67" i="8" s="1"/>
  <c r="D68" i="8"/>
  <c r="G68" i="8" s="1"/>
  <c r="D69" i="8"/>
  <c r="G69" i="8" s="1"/>
  <c r="D70" i="8"/>
  <c r="G70" i="8" s="1"/>
  <c r="D10" i="8"/>
  <c r="D152" i="7"/>
  <c r="D153" i="7"/>
  <c r="D154" i="7"/>
  <c r="D155" i="7"/>
  <c r="D156" i="7"/>
  <c r="D157" i="7"/>
  <c r="D151" i="7"/>
  <c r="D148" i="7"/>
  <c r="D147" i="7"/>
  <c r="D139" i="7"/>
  <c r="D140" i="7"/>
  <c r="D141" i="7"/>
  <c r="D142" i="7"/>
  <c r="D143" i="7"/>
  <c r="D144" i="7"/>
  <c r="D145" i="7"/>
  <c r="D138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101" i="7"/>
  <c r="D102" i="7"/>
  <c r="D94" i="7"/>
  <c r="D87" i="7"/>
  <c r="D88" i="7"/>
  <c r="D89" i="7"/>
  <c r="D90" i="7"/>
  <c r="D91" i="7"/>
  <c r="D92" i="7"/>
  <c r="D86" i="7"/>
  <c r="D77" i="7"/>
  <c r="D78" i="7"/>
  <c r="D79" i="7"/>
  <c r="D80" i="7"/>
  <c r="D81" i="7"/>
  <c r="D82" i="7"/>
  <c r="D76" i="7"/>
  <c r="D73" i="7"/>
  <c r="D74" i="7"/>
  <c r="D72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0" i="7"/>
  <c r="D41" i="7"/>
  <c r="D42" i="7"/>
  <c r="D43" i="7"/>
  <c r="D44" i="7"/>
  <c r="D45" i="7"/>
  <c r="D46" i="7"/>
  <c r="D47" i="7"/>
  <c r="D39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24" i="7"/>
  <c r="D25" i="7"/>
  <c r="D26" i="7"/>
  <c r="D27" i="7"/>
  <c r="D19" i="7"/>
  <c r="D12" i="7"/>
  <c r="D10" i="7" s="1"/>
  <c r="D13" i="7"/>
  <c r="D14" i="7"/>
  <c r="D15" i="7"/>
  <c r="D16" i="7"/>
  <c r="D17" i="7"/>
  <c r="D11" i="7"/>
  <c r="C18" i="7"/>
  <c r="G83" i="8" l="1"/>
  <c r="G82" i="8" s="1"/>
  <c r="G10" i="8"/>
  <c r="G9" i="8" s="1"/>
  <c r="D9" i="8"/>
  <c r="D11" i="5"/>
  <c r="C11" i="5"/>
  <c r="B11" i="5"/>
  <c r="D30" i="20" l="1"/>
  <c r="E31" i="16"/>
  <c r="B18" i="19" l="1"/>
  <c r="G13" i="6" l="1"/>
  <c r="D49" i="6" l="1"/>
  <c r="D74" i="6"/>
  <c r="D75" i="6" s="1"/>
  <c r="D73" i="6"/>
  <c r="D68" i="6"/>
  <c r="D67" i="6"/>
  <c r="D63" i="6"/>
  <c r="D62" i="6"/>
  <c r="D61" i="6"/>
  <c r="D59" i="6" s="1"/>
  <c r="D60" i="6"/>
  <c r="D58" i="6"/>
  <c r="D57" i="6"/>
  <c r="D56" i="6"/>
  <c r="D55" i="6"/>
  <c r="D53" i="6"/>
  <c r="D52" i="6"/>
  <c r="D51" i="6"/>
  <c r="D50" i="6"/>
  <c r="D48" i="6"/>
  <c r="D47" i="6"/>
  <c r="D46" i="6"/>
  <c r="D39" i="6"/>
  <c r="D37" i="6" s="1"/>
  <c r="D38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12" i="6"/>
  <c r="D11" i="6"/>
  <c r="D10" i="6"/>
  <c r="D9" i="6"/>
  <c r="D45" i="6" l="1"/>
  <c r="D54" i="6"/>
  <c r="D28" i="6"/>
  <c r="D16" i="6"/>
  <c r="B101" i="8"/>
  <c r="D103" i="7"/>
  <c r="C103" i="7"/>
  <c r="G132" i="7"/>
  <c r="D65" i="6" l="1"/>
  <c r="D41" i="6"/>
  <c r="D70" i="6"/>
  <c r="B9" i="2"/>
  <c r="C9" i="2"/>
  <c r="B17" i="2"/>
  <c r="C17" i="2"/>
  <c r="B25" i="2"/>
  <c r="C25" i="2"/>
  <c r="B31" i="2"/>
  <c r="C31" i="2"/>
  <c r="B38" i="2"/>
  <c r="C38" i="2"/>
  <c r="B41" i="2"/>
  <c r="C41" i="2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F29" i="19"/>
  <c r="G29" i="19"/>
  <c r="G18" i="19"/>
  <c r="F18" i="19"/>
  <c r="E18" i="19"/>
  <c r="D18" i="19"/>
  <c r="C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47" i="2"/>
  <c r="C31" i="16" l="1"/>
  <c r="B31" i="16"/>
  <c r="E29" i="19"/>
  <c r="D29" i="19"/>
  <c r="C29" i="19"/>
  <c r="G28" i="22"/>
  <c r="E30" i="20"/>
  <c r="B30" i="20"/>
  <c r="F30" i="20"/>
  <c r="B28" i="22"/>
  <c r="D28" i="22"/>
  <c r="F28" i="22"/>
  <c r="G30" i="20"/>
  <c r="D31" i="16"/>
  <c r="G31" i="16"/>
  <c r="F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E101" i="8"/>
  <c r="F101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65" i="6" l="1"/>
  <c r="F41" i="6"/>
  <c r="G28" i="6"/>
  <c r="C72" i="5"/>
  <c r="F65" i="6"/>
  <c r="C9" i="9"/>
  <c r="G146" i="7"/>
  <c r="E84" i="7"/>
  <c r="G71" i="7"/>
  <c r="G62" i="7"/>
  <c r="C9" i="7"/>
  <c r="G28" i="7"/>
  <c r="E65" i="6"/>
  <c r="C41" i="6"/>
  <c r="C70" i="6" s="1"/>
  <c r="E79" i="2"/>
  <c r="F79" i="2"/>
  <c r="E47" i="2"/>
  <c r="F47" i="2"/>
  <c r="F59" i="2" s="1"/>
  <c r="K20" i="4"/>
  <c r="E20" i="4"/>
  <c r="I20" i="4"/>
  <c r="C43" i="9"/>
  <c r="B43" i="9"/>
  <c r="D9" i="9"/>
  <c r="E9" i="9"/>
  <c r="G9" i="9"/>
  <c r="B9" i="9"/>
  <c r="D43" i="9"/>
  <c r="E43" i="9"/>
  <c r="G43" i="9"/>
  <c r="D101" i="8"/>
  <c r="C101" i="8"/>
  <c r="G101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E41" i="6"/>
  <c r="B44" i="5"/>
  <c r="B8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4" i="5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F70" i="6" l="1"/>
  <c r="G41" i="6"/>
  <c r="D159" i="7"/>
  <c r="E59" i="2"/>
  <c r="E81" i="2" s="1"/>
  <c r="G77" i="9"/>
  <c r="D77" i="9"/>
  <c r="C77" i="9"/>
  <c r="B21" i="5"/>
  <c r="B23" i="5" s="1"/>
  <c r="B25" i="5" s="1"/>
  <c r="B33" i="5" s="1"/>
  <c r="G65" i="6"/>
  <c r="E70" i="6"/>
  <c r="E77" i="9"/>
  <c r="E159" i="7"/>
  <c r="B159" i="7"/>
  <c r="F159" i="7"/>
  <c r="C159" i="7"/>
  <c r="G9" i="7"/>
  <c r="B70" i="6"/>
  <c r="F81" i="2"/>
  <c r="B77" i="9"/>
  <c r="F77" i="9"/>
  <c r="G84" i="7"/>
  <c r="G42" i="6"/>
  <c r="G70" i="6" l="1"/>
  <c r="G159" i="7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6" i="10"/>
  <c r="G12" i="10"/>
  <c r="G9" i="10" s="1"/>
  <c r="G24" i="10"/>
  <c r="C32" i="11"/>
  <c r="G32" i="11"/>
  <c r="B32" i="11"/>
  <c r="F32" i="11"/>
  <c r="D32" i="11"/>
  <c r="E32" i="11"/>
  <c r="C8" i="12"/>
  <c r="C30" i="12" s="1"/>
  <c r="G21" i="10" l="1"/>
  <c r="G33" i="10" s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<sst xmlns="http://schemas.openxmlformats.org/spreadsheetml/2006/main" count="1101" uniqueCount="668">
  <si>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</si>
  <si>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</si>
  <si>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</si>
  <si>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</si>
  <si>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</si>
  <si>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</si>
  <si>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</si>
  <si>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</si>
  <si>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</si>
  <si>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</si>
  <si>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</si>
  <si>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</si>
  <si>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</si>
  <si>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</si>
  <si>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</si>
  <si>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</si>
  <si>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</si>
  <si>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</si>
  <si>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</si>
  <si>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</si>
  <si>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</si>
  <si>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</si>
  <si>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</si>
  <si>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</si>
  <si>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</si>
  <si>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</si>
  <si>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</si>
  <si>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</si>
  <si>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</si>
  <si>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</si>
  <si>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</si>
  <si>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</si>
  <si>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</si>
  <si>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</si>
  <si>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</si>
  <si>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</si>
  <si>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</si>
  <si>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</si>
  <si>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</si>
  <si>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</si>
  <si>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</si>
  <si>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</si>
  <si>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</si>
  <si>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</si>
  <si>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</si>
  <si>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</si>
  <si>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</si>
  <si>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</si>
  <si>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</si>
  <si>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</si>
  <si>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</si>
  <si>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</si>
  <si>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</si>
  <si>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</si>
  <si>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</si>
  <si>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</si>
  <si>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</si>
  <si>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</si>
  <si>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</si>
  <si>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</si>
  <si>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</si>
  <si>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</si>
  <si>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</si>
  <si>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</si>
  <si>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</si>
  <si>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</si>
  <si>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</si>
  <si>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</si>
  <si>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</si>
  <si>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</si>
  <si>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</si>
  <si>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</si>
  <si>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</si>
  <si>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</si>
  <si>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</si>
  <si>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</si>
  <si>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</si>
  <si>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</si>
  <si>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</si>
  <si>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</si>
  <si>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</si>
  <si>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</si>
  <si>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</si>
  <si>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</si>
  <si>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</si>
  <si>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</si>
  <si>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</si>
  <si>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</si>
  <si>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</si>
  <si>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</si>
  <si>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</si>
  <si>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</si>
  <si>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</si>
  <si>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</si>
  <si>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</si>
  <si>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</si>
  <si>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</si>
  <si>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</si>
  <si>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</si>
  <si>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</si>
  <si>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</si>
  <si>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</si>
  <si>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</si>
  <si>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</si>
  <si>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</si>
  <si>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</si>
  <si>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</si>
  <si>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</si>
  <si>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</si>
  <si>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</si>
  <si>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</si>
  <si>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</si>
  <si>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</si>
  <si>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</si>
  <si>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</si>
  <si>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</si>
  <si>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</si>
  <si>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</si>
  <si>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</si>
  <si>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</si>
  <si>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</si>
  <si>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</si>
  <si>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</si>
  <si>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</si>
  <si>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</si>
  <si>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</si>
  <si>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</si>
  <si>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</si>
  <si>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</si>
  <si>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</si>
  <si>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</si>
  <si>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</si>
  <si>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</si>
  <si>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</si>
  <si>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</si>
  <si>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</si>
  <si>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</si>
  <si>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</si>
  <si>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</si>
  <si>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</si>
  <si>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</si>
  <si>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</si>
  <si>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</si>
  <si>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</si>
  <si>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</si>
  <si>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</si>
  <si>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</si>
  <si>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</si>
  <si>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</si>
  <si>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</si>
  <si>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</si>
  <si>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</si>
  <si>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</si>
  <si>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</si>
  <si>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</si>
  <si>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</si>
  <si>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</si>
  <si>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</si>
  <si>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</si>
  <si>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</si>
  <si>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</si>
  <si>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</si>
  <si>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</si>
  <si>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</si>
  <si>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</si>
  <si>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</si>
  <si>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</si>
  <si>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</si>
  <si>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</si>
  <si>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</si>
  <si>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</si>
  <si>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</si>
  <si>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</si>
  <si>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</si>
  <si>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</si>
  <si>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</si>
  <si>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</si>
  <si>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</si>
  <si>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</si>
  <si>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</si>
  <si>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</si>
  <si>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</si>
  <si>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</si>
  <si>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</si>
  <si>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</si>
  <si>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</si>
  <si>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</si>
  <si>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</si>
  <si>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</si>
  <si>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</si>
  <si>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</si>
  <si>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</si>
  <si>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</si>
  <si>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</si>
  <si>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</si>
  <si>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</si>
  <si>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</si>
  <si>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</si>
  <si>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</si>
  <si>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</si>
  <si>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</si>
  <si>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</si>
  <si>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</si>
  <si>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</si>
  <si>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</si>
  <si>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</si>
  <si>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</si>
  <si>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</si>
  <si>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</si>
  <si>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</si>
  <si>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</si>
  <si>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</si>
  <si>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</si>
  <si>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</si>
  <si>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</si>
  <si>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</si>
  <si>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</si>
  <si>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</si>
  <si>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</si>
  <si>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</si>
  <si>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</si>
  <si>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</si>
  <si>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</si>
  <si>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</si>
  <si>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</si>
  <si>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</si>
  <si>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</si>
  <si>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</si>
  <si>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</si>
  <si>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</si>
  <si>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</si>
  <si>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</si>
  <si>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</si>
  <si>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</si>
  <si>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</si>
  <si>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</si>
  <si>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</si>
  <si>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</si>
  <si>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</si>
  <si>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</si>
  <si>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</si>
  <si>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</si>
  <si>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</si>
  <si>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</si>
  <si>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</si>
  <si>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</si>
  <si>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</si>
  <si>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</si>
  <si>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</si>
  <si>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</si>
  <si>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</si>
  <si>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</si>
  <si>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</si>
  <si>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</si>
  <si>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</si>
  <si>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</si>
  <si>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</si>
  <si>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</si>
  <si>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</si>
  <si>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</si>
  <si>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</si>
  <si>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</si>
  <si>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</si>
  <si>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</si>
  <si>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</si>
  <si>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</si>
  <si>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</si>
  <si>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</si>
  <si>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</si>
  <si>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</si>
  <si>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</si>
  <si>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</si>
  <si>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</si>
  <si>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</si>
  <si>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</si>
  <si>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</si>
  <si>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</si>
  <si>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</si>
  <si>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</si>
  <si>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</si>
  <si>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</si>
  <si>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</si>
  <si>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</si>
  <si>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</si>
  <si>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</si>
  <si>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</si>
  <si>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</si>
  <si>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</si>
  <si>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</si>
  <si>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</si>
  <si>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</si>
  <si>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</si>
  <si>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</si>
  <si>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</si>
  <si>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</si>
  <si>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</si>
  <si>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</si>
  <si>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</si>
  <si>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</si>
  <si>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</si>
  <si>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</si>
  <si>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</si>
  <si>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</si>
  <si>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</si>
  <si>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</si>
  <si>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</si>
  <si>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</si>
  <si>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</si>
  <si>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</si>
  <si>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</si>
  <si>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</si>
  <si>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</si>
  <si>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</si>
  <si>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</si>
  <si>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</si>
  <si>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</si>
  <si>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</si>
  <si>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</si>
  <si>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</si>
  <si>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</si>
  <si>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</si>
  <si>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</si>
  <si>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</si>
  <si>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</si>
  <si>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</si>
  <si>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</si>
  <si>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</si>
  <si>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</si>
  <si>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</si>
  <si>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</si>
  <si>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</si>
  <si>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</si>
  <si>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</si>
  <si>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</si>
  <si>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</si>
  <si>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</si>
  <si>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</si>
  <si>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</si>
  <si>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</si>
  <si>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</si>
  <si>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</si>
  <si>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</si>
  <si>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</si>
  <si>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</si>
  <si>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</si>
  <si>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</si>
  <si>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</si>
  <si>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</si>
  <si>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</si>
  <si>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</si>
  <si>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</si>
  <si>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</si>
  <si>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</si>
  <si>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</si>
  <si>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</si>
  <si>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</si>
  <si>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</si>
  <si>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</si>
  <si>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</si>
  <si>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</si>
  <si>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</si>
  <si>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</si>
  <si>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</si>
  <si>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</si>
  <si>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</si>
  <si>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</si>
  <si>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</si>
  <si>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</si>
  <si>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</si>
  <si>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</si>
  <si>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</si>
  <si>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</si>
  <si>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</si>
  <si>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</si>
  <si>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</si>
  <si>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</si>
  <si>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</si>
  <si>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</si>
  <si>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</si>
  <si>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</si>
  <si>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</si>
  <si>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</si>
  <si>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</si>
  <si>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</si>
  <si>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</si>
  <si>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</si>
  <si>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</si>
  <si>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</si>
  <si>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</si>
  <si>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</si>
  <si>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</si>
  <si>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</si>
  <si>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</si>
  <si>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</si>
  <si>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</si>
  <si>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</si>
  <si>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</si>
  <si>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</si>
  <si>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</si>
  <si>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</si>
  <si>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</si>
  <si>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</si>
  <si>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</si>
  <si>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</si>
  <si>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</si>
  <si>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</si>
  <si>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</si>
  <si>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</si>
  <si>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</si>
  <si>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</si>
  <si>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</si>
  <si>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</si>
  <si>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</si>
  <si>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</si>
  <si>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</si>
  <si>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</si>
  <si>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</si>
  <si>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</si>
  <si>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</si>
  <si>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</si>
  <si>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</si>
  <si>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</si>
  <si>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</si>
  <si>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</si>
  <si>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</si>
  <si>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</si>
  <si>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</si>
  <si>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</si>
  <si>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</si>
  <si>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</si>
  <si>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</si>
  <si>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</si>
  <si>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</si>
  <si>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</si>
  <si>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</si>
  <si>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</si>
  <si>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</si>
  <si>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</si>
  <si>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</si>
  <si>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</si>
  <si>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</si>
  <si>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</si>
  <si>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</si>
  <si>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</si>
  <si>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</si>
  <si>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</si>
  <si>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</si>
  <si>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</si>
  <si>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</si>
  <si>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</si>
  <si>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</si>
  <si>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</si>
  <si>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</si>
  <si>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</si>
  <si>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</si>
  <si>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</si>
  <si>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</si>
  <si>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</si>
  <si>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</si>
  <si>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</si>
  <si>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</si>
  <si>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</si>
  <si>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</si>
  <si>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</si>
  <si>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</si>
  <si>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</si>
  <si>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</si>
  <si>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</si>
  <si>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</si>
  <si>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</si>
  <si>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</si>
  <si>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</si>
  <si>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</si>
  <si>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</si>
  <si>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</si>
  <si>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</si>
  <si>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</si>
  <si>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</si>
  <si>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</si>
  <si>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</si>
  <si>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</si>
  <si>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</si>
  <si>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</si>
  <si>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</si>
  <si>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</si>
  <si>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</si>
  <si>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</si>
  <si>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</si>
  <si>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</si>
  <si>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</si>
  <si>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</si>
  <si>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</si>
  <si>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</si>
  <si>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</si>
  <si>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</si>
  <si>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</si>
  <si>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</si>
  <si>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</si>
  <si>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</si>
  <si>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</si>
  <si>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</si>
  <si>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</si>
  <si>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</si>
  <si>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</si>
  <si>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</si>
  <si>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</si>
  <si>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</si>
  <si>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</si>
  <si>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</si>
  <si>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</si>
  <si>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</si>
  <si>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</si>
  <si>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</si>
  <si>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</si>
  <si>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</si>
  <si>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</si>
  <si>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</si>
  <si>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</si>
  <si>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</si>
  <si>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</si>
  <si>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</si>
  <si>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</si>
  <si>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</si>
  <si>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</si>
  <si>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</si>
  <si>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</si>
  <si>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</si>
  <si>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</si>
  <si>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</si>
  <si>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</si>
  <si>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</si>
  <si>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</si>
  <si>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</si>
  <si>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</si>
  <si>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</si>
  <si>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</si>
  <si>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</si>
  <si>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</si>
  <si>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</si>
  <si>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</si>
  <si>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</si>
  <si>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</si>
  <si>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</si>
  <si>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</si>
  <si>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</si>
  <si>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</si>
  <si>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</si>
  <si>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</si>
  <si>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</si>
  <si>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</si>
  <si>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</si>
  <si>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</si>
  <si>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</si>
  <si>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</si>
  <si>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</si>
  <si>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</si>
  <si>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</si>
  <si>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</si>
  <si>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</si>
  <si>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</si>
  <si>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</si>
  <si>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</si>
  <si>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</si>
  <si>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</si>
  <si>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</si>
  <si>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</si>
  <si>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</si>
  <si>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</si>
  <si>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</si>
  <si>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</si>
  <si>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</si>
  <si>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</si>
  <si>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</si>
  <si>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</si>
  <si>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</si>
  <si>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</si>
  <si>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</si>
  <si>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</si>
  <si>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</si>
  <si>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</si>
  <si>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</si>
  <si>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</si>
  <si>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</si>
  <si>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</si>
  <si>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</si>
  <si>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</si>
  <si>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</si>
  <si>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</si>
  <si>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</si>
  <si>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 xml:space="preserve"> Municipio de Guanajuato</t>
  </si>
  <si>
    <t>31111M130010000 PRESIDENTE MUNICIPAL</t>
  </si>
  <si>
    <t>31111M130020000 SINDICATURA Y REGIDURIA</t>
  </si>
  <si>
    <t>31111M130030100 DESPACHO SECRETARIA PARTICULAR</t>
  </si>
  <si>
    <t>31111M130030200 DIRECCION DE ATENCION CIUDADANA</t>
  </si>
  <si>
    <t>31111M130040000 UNIDAD DE COMUNICACION SOCIAL</t>
  </si>
  <si>
    <t>31111M130050000 CONTRALORIA MUNICIPAL</t>
  </si>
  <si>
    <t>31111M130060000 UNIDAD DE INNOVACION Y POLITICAS PUB.</t>
  </si>
  <si>
    <t>31111M130070100 DESPACHO SECRETARIA DEL H. AYUNTAMIENTO</t>
  </si>
  <si>
    <t>31111M130070200 JUZGADO ADMINISTRATIVO MUNICIPAL</t>
  </si>
  <si>
    <t>31111M130070300 DIRECCION DE LA FUNCION EDILICIA</t>
  </si>
  <si>
    <t>31111M130070400 DIRECCION DE ARCHIVO MUNICIPAL</t>
  </si>
  <si>
    <t>31111M130070600 DIRECCION DE GOBIERNO</t>
  </si>
  <si>
    <t>31111M130080000 DIRECCION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</si>
  <si>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</si>
  <si>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</si>
  <si>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</si>
  <si>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</si>
  <si>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</si>
  <si>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</si>
  <si>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</si>
  <si>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31111M130090800 DIR. DE TECNOLOGIAS DE LA INFORMACION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</si>
  <si>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</si>
  <si>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</si>
  <si>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</si>
  <si>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</si>
  <si>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31111M130110100 DESP DIR GRAL MED AMB Y ORD TERRITORIAL</t>
  </si>
  <si>
    <t>31111M130110200 DIRECCION TECNICA ADMINISTRATIVA</t>
  </si>
  <si>
    <t>31111M130110300 DIRECCION DE ADMINISTRACION URBANA</t>
  </si>
  <si>
    <t>31111M130110400 DIR IMAGEN URB Y GEST CENTRO HISTORICO</t>
  </si>
  <si>
    <t>31111M130110500 DIRECCION DE ECOLOGIA Y MEDIO AMBIENTE</t>
  </si>
  <si>
    <t>31111M130110600 DIRECCION DE VIVIENDA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</si>
  <si>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</si>
  <si>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</si>
  <si>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</si>
  <si>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</si>
  <si>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</si>
  <si>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</si>
  <si>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</si>
  <si>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</si>
  <si>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</si>
  <si>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</si>
  <si>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31111M130140000 DIR GRAL DE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</si>
  <si>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</si>
  <si>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</si>
  <si>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</si>
  <si>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31111M130150400 DIRECCION DE PROYECTOS PRODUCTIVOS</t>
  </si>
  <si>
    <t>31111M130150500 DIR ORGANIZACIONES Y PROGRAMAS SOCIALES</t>
  </si>
  <si>
    <t>31111M130150600 DIRECCION DE SALUD</t>
  </si>
  <si>
    <t>31111M130160200 DIRECCION DE PROMOCION TURISTICA</t>
  </si>
  <si>
    <t>31111M130160400 DIR DE ATN A MIPYMES Y SECT PRODUCTIVOS</t>
  </si>
  <si>
    <t>31111M130160500 DIR DE PROMOCION ECON Y ATRACCION DE INV</t>
  </si>
  <si>
    <t>31111M130170100 DESPACHO DIR GRAL DE CULTURA Y EDUCACION</t>
  </si>
  <si>
    <t>31111M130170300 DIRECCION DE MUSEO DE LAS MOMIAS</t>
  </si>
  <si>
    <t>31111M130900100 DES INTEGRAL PARA LA FAMILIA DIF MPAL</t>
  </si>
  <si>
    <t>31111M130900200 COMISION MPAL DEL DEPORTE DE GUANAJUATO</t>
  </si>
  <si>
    <t>31111M130900300 INST. MPAL DE PLANEACION DE GUANAJUATO</t>
  </si>
  <si>
    <t>X</t>
  </si>
  <si>
    <t>ADEVARAN SERVICIOS EMPRESARARIALES SA DE CV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</si>
  <si>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</si>
  <si>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</si>
  <si>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</si>
  <si>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Al 31 de Diciembre de 2023 y al 31 de Diciembre de 2024 (b)</t>
  </si>
  <si>
    <t>Del 1 de Enero al 31 de Diciembre de 2024 (b)</t>
  </si>
  <si>
    <t>31111M130010100 OFICINA DE LA PRESIDENCIA MUNICIPAL</t>
  </si>
  <si>
    <t>31111M130010200 DIRECCION TECNICA ADMINISTRATIVA</t>
  </si>
  <si>
    <t>31111M130070500 UNIDAD TRANSPARENCIA Y ACCESO A INF PUB</t>
  </si>
  <si>
    <t>31111M130130200 SUBSEC TRANSITO MOVILIDAD Y TRANSPORTE</t>
  </si>
  <si>
    <t>31111M130130700 DIR CENTRO COMPUTO COMANDO COM Y CTROL</t>
  </si>
  <si>
    <t>31111M130160100 DESP DIR GRAL DE TURISMO Y HOSPITALIDAD</t>
  </si>
  <si>
    <t>31111M130160300 DIRECCION DE POLITICA TURISTICA</t>
  </si>
  <si>
    <t>31111M130160600 DIR HOSPITALIDAD Y DESARROLLO TURISTICO</t>
  </si>
  <si>
    <t>31111M130170200 DIRECCION DE JUVENTUDES</t>
  </si>
  <si>
    <t>31111M130180000 DIR GENERAL DE MEDIO AMBIENTE</t>
  </si>
  <si>
    <t>31111M130180100 DIRECCION DE GESTION AMBIENTAL</t>
  </si>
  <si>
    <t>31111M130190000 DIRECCION GENERAL DE FOMENTO ECONOMICO</t>
  </si>
  <si>
    <t>31111M130190100 DIRECCION DE ATRACCION DE INVERSIONES</t>
  </si>
  <si>
    <t>31111M130190200 DIR SECT PRODUCTIVOS Y EMPRENDIMIENTO</t>
  </si>
  <si>
    <t>31111M130190300 DIRECCION DE PROYECTOS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</si>
</sst>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#,##0.00_ ;\-#,##0.00\ "/>
    <numFmt numFmtId="167" formatCode="General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4" fillId="0" borderId="0"/>
    <xf numFmtId="0" fontId="6" fillId="0" borderId="0"/>
    <xf numFmtId="0" fontId="22" fillId="0" borderId="0"/>
    <xf numFmtId="167" fontId="6" fillId="0" borderId="0"/>
    <xf numFmtId="9" fontId="6" fillId="0" borderId="0" applyFont="0" applyFill="0" applyBorder="0" applyAlignment="0" applyProtection="0"/>
    <xf numFmtId="0" fontId="22" fillId="0" borderId="0"/>
    <xf numFmtId="0" fontId="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166" fontId="0" fillId="0" borderId="14" xfId="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166" fontId="0" fillId="3" borderId="14" xfId="11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166" fontId="0" fillId="0" borderId="14" xfId="11" applyNumberFormat="1" applyFont="1" applyFill="1" applyBorder="1" applyAlignment="1" applyProtection="1">
      <alignment vertical="center"/>
      <protection locked="0"/>
    </xf>
    <xf numFmtId="166" fontId="0" fillId="0" borderId="14" xfId="11" applyNumberFormat="1" applyFont="1" applyFill="1" applyBorder="1" applyAlignment="1" applyProtection="1">
      <alignment vertical="center"/>
      <protection locked="0"/>
    </xf>
    <xf numFmtId="166" fontId="0" fillId="0" borderId="8" xfId="11" applyNumberFormat="1" applyFont="1" applyFill="1" applyBorder="1" applyAlignment="1" applyProtection="1">
      <alignment vertical="center"/>
      <protection locked="0"/>
    </xf>
    <xf numFmtId="166" fontId="0" fillId="0" borderId="8" xfId="11" applyNumberFormat="1" applyFont="1" applyFill="1" applyBorder="1" applyAlignment="1" applyProtection="1">
      <alignment vertical="center"/>
      <protection locked="0"/>
    </xf>
    <xf numFmtId="166" fontId="0" fillId="0" borderId="8" xfId="11" applyNumberFormat="1" applyFont="1" applyFill="1" applyBorder="1" applyAlignment="1" applyProtection="1">
      <alignment horizontal="right" vertical="center"/>
      <protection locked="0"/>
    </xf>
    <xf numFmtId="166" fontId="0" fillId="0" borderId="8" xfId="11" applyNumberFormat="1" applyFont="1" applyFill="1" applyBorder="1" applyAlignment="1" applyProtection="1">
      <alignment horizontal="right" vertical="center"/>
      <protection locked="0"/>
    </xf>
    <xf numFmtId="166" fontId="2" fillId="0" borderId="14" xfId="1" applyNumberFormat="1" applyFont="1" applyFill="1" applyBorder="1" applyAlignment="1" applyProtection="1">
      <alignment vertical="center"/>
      <protection locked="0"/>
    </xf>
    <xf numFmtId="166" fontId="0" fillId="0" borderId="14" xfId="1" applyNumberFormat="1" applyFont="1" applyFill="1" applyBorder="1" applyAlignment="1">
      <alignment vertical="center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10" fontId="0" fillId="0" borderId="14" xfId="0" applyNumberFormat="1" applyFill="1" applyBorder="1" applyAlignment="1" applyProtection="1">
      <alignment vertical="center"/>
      <protection locked="0"/>
    </xf>
    <xf numFmtId="9" fontId="0" fillId="0" borderId="14" xfId="0" applyNumberForma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6" fontId="0" fillId="3" borderId="14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0" fillId="0" borderId="8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left" vertical="center" wrapText="1" indent="3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4" fontId="2" fillId="0" borderId="14" xfId="0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6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166" fontId="0" fillId="3" borderId="14" xfId="39" applyNumberFormat="1" applyFont="1" applyFill="1" applyBorder="1" applyAlignment="1" applyProtection="1">
      <alignment vertical="center"/>
      <protection locked="0"/>
    </xf>
    <xf numFmtId="166" fontId="0" fillId="3" borderId="14" xfId="39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1" fillId="0" borderId="14" xfId="39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4" fontId="25" fillId="0" borderId="0" xfId="19" applyNumberFormat="1" applyFont="1"/>
    <xf numFmtId="4" fontId="1" fillId="0" borderId="14" xfId="40" applyNumberFormat="1" applyFont="1" applyFill="1" applyBorder="1" applyAlignment="1" applyProtection="1">
      <alignment horizontal="right" vertical="center"/>
      <protection locked="0"/>
    </xf>
    <xf numFmtId="4" fontId="1" fillId="0" borderId="14" xfId="40" applyNumberFormat="1" applyFont="1" applyFill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166" fontId="2" fillId="2" borderId="13" xfId="0" applyNumberFormat="1" applyFont="1" applyFill="1" applyBorder="1" applyAlignment="1">
      <alignment horizontal="centerContinuous" vertical="center"/>
    </xf>
    <xf numFmtId="166" fontId="2" fillId="2" borderId="14" xfId="0" applyNumberFormat="1" applyFont="1" applyFill="1" applyBorder="1" applyAlignment="1">
      <alignment horizontal="centerContinuous" vertical="center"/>
    </xf>
    <xf numFmtId="166" fontId="2" fillId="2" borderId="15" xfId="0" applyNumberFormat="1" applyFont="1" applyFill="1" applyBorder="1" applyAlignment="1">
      <alignment horizontal="centerContinuous" vertical="center"/>
    </xf>
    <xf numFmtId="166" fontId="2" fillId="2" borderId="12" xfId="0" applyNumberFormat="1" applyFont="1" applyFill="1" applyBorder="1" applyAlignment="1">
      <alignment horizontal="center" vertical="center" wrapText="1"/>
    </xf>
    <xf numFmtId="166" fontId="2" fillId="0" borderId="14" xfId="0" applyNumberFormat="1" applyFont="1" applyBorder="1" applyAlignment="1" applyProtection="1">
      <alignment horizontal="right" vertical="top"/>
      <protection locked="0"/>
    </xf>
    <xf numFmtId="166" fontId="1" fillId="3" borderId="14" xfId="1" applyNumberFormat="1" applyFont="1" applyFill="1" applyBorder="1" applyAlignment="1" applyProtection="1">
      <alignment vertical="center"/>
      <protection locked="0"/>
    </xf>
    <xf numFmtId="166" fontId="0" fillId="0" borderId="14" xfId="0" applyNumberFormat="1" applyBorder="1" applyAlignment="1" applyProtection="1">
      <alignment horizontal="right" vertical="top"/>
      <protection locked="0"/>
    </xf>
    <xf numFmtId="166" fontId="0" fillId="0" borderId="8" xfId="0" applyNumberFormat="1" applyBorder="1" applyAlignment="1">
      <alignment horizontal="center" vertical="center"/>
    </xf>
    <xf numFmtId="166" fontId="2" fillId="0" borderId="8" xfId="0" applyNumberFormat="1" applyFont="1" applyBorder="1" applyAlignment="1">
      <alignment horizontal="right" vertical="center"/>
    </xf>
    <xf numFmtId="166" fontId="0" fillId="0" borderId="15" xfId="0" applyNumberFormat="1" applyBorder="1"/>
    <xf numFmtId="166" fontId="0" fillId="0" borderId="0" xfId="0" applyNumberFormat="1"/>
    <xf numFmtId="166" fontId="1" fillId="0" borderId="14" xfId="1" applyNumberFormat="1" applyFont="1" applyFill="1" applyBorder="1" applyAlignment="1" applyProtection="1">
      <alignment vertical="center"/>
      <protection locked="0"/>
    </xf>
    <xf numFmtId="166" fontId="0" fillId="0" borderId="8" xfId="1" applyNumberFormat="1" applyFont="1" applyFill="1" applyBorder="1" applyAlignment="1" applyProtection="1">
      <alignment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166" fontId="1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0" fillId="0" borderId="14" xfId="11" applyNumberFormat="1" applyFont="1" applyFill="1" applyBorder="1" applyAlignment="1">
      <alignment horizontal="right" vertical="center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4" fontId="0" fillId="0" borderId="15" xfId="0" applyNumberFormat="1" applyBorder="1" applyAlignment="1">
      <alignment vertical="center"/>
    </xf>
    <xf numFmtId="4" fontId="1" fillId="0" borderId="14" xfId="41" applyNumberFormat="1" applyFont="1" applyFill="1" applyBorder="1" applyAlignment="1" applyProtection="1">
      <alignment horizontal="right"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2">
    <cellStyle name="=C:\WINNT\SYSTEM32\COMMAND.COM" xfId="29"/>
    <cellStyle name="Euro" xfId="12"/>
    <cellStyle name="Millares" xfId="1" builtinId="3"/>
    <cellStyle name="Millares 2" xfId="11"/>
    <cellStyle name="Millares 2 2" xfId="14"/>
    <cellStyle name="Millares 2 2 2" xfId="33"/>
    <cellStyle name="Millares 2 3" xfId="15"/>
    <cellStyle name="Millares 2 3 2" xfId="34"/>
    <cellStyle name="Millares 2 4" xfId="7"/>
    <cellStyle name="Millares 2 4 2" xfId="10"/>
    <cellStyle name="Millares 2 5" xfId="13"/>
    <cellStyle name="Millares 3" xfId="16"/>
    <cellStyle name="Millares 3 2" xfId="35"/>
    <cellStyle name="Millares 4" xfId="9"/>
    <cellStyle name="Millares 4 2" xfId="38"/>
    <cellStyle name="Millares 5" xfId="5"/>
    <cellStyle name="Millares 6" xfId="39"/>
    <cellStyle name="Millares 7" xfId="40"/>
    <cellStyle name="Millares 8" xfId="41"/>
    <cellStyle name="Moneda 2" xfId="17"/>
    <cellStyle name="Moneda 2 2" xfId="36"/>
    <cellStyle name="Normal" xfId="0" builtinId="0"/>
    <cellStyle name="Normal 2" xfId="3"/>
    <cellStyle name="Normal 2 2" xfId="2"/>
    <cellStyle name="Normal 2 3" xfId="6"/>
    <cellStyle name="Normal 2 3 2" xfId="37"/>
    <cellStyle name="Normal 2 3 3" xfId="31"/>
    <cellStyle name="Normal 2 4" xfId="18"/>
    <cellStyle name="Normal 2 5" xfId="8"/>
    <cellStyle name="Normal 3" xfId="19"/>
    <cellStyle name="Normal 3 2" xfId="26"/>
    <cellStyle name="Normal 4" xfId="20"/>
    <cellStyle name="Normal 4 2" xfId="21"/>
    <cellStyle name="Normal 5" xfId="22"/>
    <cellStyle name="Normal 5 2" xfId="23"/>
    <cellStyle name="Normal 6" xfId="24"/>
    <cellStyle name="Normal 6 2" xfId="25"/>
    <cellStyle name="Normal 7" xfId="28"/>
    <cellStyle name="Normal 8" xfId="32"/>
    <cellStyle name="Normal 9" xfId="27"/>
    <cellStyle name="Porcentaje" xfId="4" builtinId="5"/>
    <cellStyle name="Porcentual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ELIN\Documents\2021\CUENTA%20PUBLICA%202021\DATOS%20ABIERTOS\0361_IDF_MGTO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5"/>
  <sheetViews>
    <sheetView showGridLines="0" tabSelected="1" zoomScale="75" zoomScaleNormal="75" workbookViewId="0">
      <selection activeCell="D90" sqref="D90"/>
    </sheetView>
  </sheetViews>
  <sheetFormatPr baseColWidth="10" defaultColWidth="11" defaultRowHeight="15" x14ac:dyDescent="0.25"/>
  <cols>
    <col min="1" max="1" width="96.42578125" customWidth="1"/>
    <col min="2" max="2" width="19.42578125" bestFit="1" customWidth="1"/>
    <col min="3" max="3" width="30.85546875" bestFit="1" customWidth="1"/>
    <col min="4" max="4" width="98.7109375" bestFit="1" customWidth="1"/>
    <col min="5" max="5" width="19.42578125" bestFit="1" customWidth="1"/>
    <col min="6" max="6" width="30.85546875" bestFit="1" customWidth="1"/>
    <col min="7" max="7" width="11.42578125" customWidth="1"/>
    <col min="8" max="8" width="14.42578125" bestFit="1" customWidth="1"/>
  </cols>
  <sheetData>
    <row r="1" spans="1:9" ht="40.9" customHeight="1" x14ac:dyDescent="0.25">
      <c r="A1" s="250" t="s">
        <v>0</v>
      </c>
      <c r="B1" s="251"/>
      <c r="C1" s="251"/>
      <c r="D1" s="251"/>
      <c r="E1" s="251"/>
      <c r="F1" s="252"/>
    </row>
    <row r="2" spans="1:9" ht="15" customHeight="1" x14ac:dyDescent="0.25">
      <c r="A2" s="110" t="s">
        <v>589</v>
      </c>
      <c r="B2" s="111"/>
      <c r="C2" s="111"/>
      <c r="D2" s="111"/>
      <c r="E2" s="111"/>
      <c r="F2" s="112"/>
    </row>
    <row r="3" spans="1:9" ht="15" customHeight="1" x14ac:dyDescent="0.25">
      <c r="A3" s="113" t="s">
        <v>1</v>
      </c>
      <c r="B3" s="114"/>
      <c r="C3" s="114"/>
      <c r="D3" s="114"/>
      <c r="E3" s="114"/>
      <c r="F3" s="115"/>
    </row>
    <row r="4" spans="1:9" ht="12.95" customHeight="1" x14ac:dyDescent="0.25">
      <c r="A4" s="113" t="s">
        <v>651</v>
      </c>
      <c r="B4" s="114"/>
      <c r="C4" s="114"/>
      <c r="D4" s="114"/>
      <c r="E4" s="114"/>
      <c r="F4" s="115"/>
    </row>
    <row r="5" spans="1:9" ht="12.95" customHeight="1" x14ac:dyDescent="0.25">
      <c r="A5" s="116" t="s">
        <v>2</v>
      </c>
      <c r="B5" s="117"/>
      <c r="C5" s="117"/>
      <c r="D5" s="117"/>
      <c r="E5" s="117"/>
      <c r="F5" s="118"/>
    </row>
    <row r="6" spans="1:9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9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9" x14ac:dyDescent="0.25">
      <c r="A8" s="2" t="s">
        <v>7</v>
      </c>
      <c r="B8" s="45"/>
      <c r="C8" s="45"/>
      <c r="D8" s="2" t="s">
        <v>8</v>
      </c>
      <c r="E8" s="45"/>
      <c r="F8" s="45"/>
    </row>
    <row r="9" spans="1:9" x14ac:dyDescent="0.25">
      <c r="A9" s="46" t="s">
        <v>9</v>
      </c>
      <c r="B9" s="47">
        <f>SUM(B10:B16)</f>
        <v>119086507.42</v>
      </c>
      <c r="C9" s="47">
        <f>SUM(C10:C16)</f>
        <v>280628364.01999998</v>
      </c>
      <c r="D9" s="46" t="s">
        <v>10</v>
      </c>
      <c r="E9" s="47">
        <f>SUM(E10:E18)</f>
        <v>95926745.460000008</v>
      </c>
      <c r="F9" s="47">
        <f>SUM(F10:F18)</f>
        <v>123818479.02000001</v>
      </c>
      <c r="H9" s="215"/>
    </row>
    <row r="10" spans="1:9" x14ac:dyDescent="0.25">
      <c r="A10" s="48" t="s">
        <v>11</v>
      </c>
      <c r="B10" s="235">
        <v>314381.56</v>
      </c>
      <c r="C10" s="205">
        <v>1353781.96</v>
      </c>
      <c r="D10" s="48" t="s">
        <v>12</v>
      </c>
      <c r="E10" s="244">
        <v>23499350.109999999</v>
      </c>
      <c r="F10" s="205">
        <v>13113689.23</v>
      </c>
      <c r="H10" s="215"/>
      <c r="I10" s="198"/>
    </row>
    <row r="11" spans="1:9" x14ac:dyDescent="0.25">
      <c r="A11" s="48" t="s">
        <v>13</v>
      </c>
      <c r="B11" s="235">
        <v>118315566.51000001</v>
      </c>
      <c r="C11" s="205">
        <v>279274582.06</v>
      </c>
      <c r="D11" s="48" t="s">
        <v>14</v>
      </c>
      <c r="E11" s="244">
        <v>27999826.09</v>
      </c>
      <c r="F11" s="205">
        <v>37498753.18</v>
      </c>
      <c r="H11" s="215"/>
      <c r="I11" s="198"/>
    </row>
    <row r="12" spans="1:9" x14ac:dyDescent="0.25">
      <c r="A12" s="48" t="s">
        <v>15</v>
      </c>
      <c r="B12" s="235">
        <v>0</v>
      </c>
      <c r="C12" s="205">
        <v>0</v>
      </c>
      <c r="D12" s="48" t="s">
        <v>16</v>
      </c>
      <c r="E12" s="244">
        <v>27218555.260000002</v>
      </c>
      <c r="F12" s="205">
        <v>36349972.93</v>
      </c>
      <c r="H12" s="215"/>
      <c r="I12" s="198"/>
    </row>
    <row r="13" spans="1:9" x14ac:dyDescent="0.25">
      <c r="A13" s="48" t="s">
        <v>17</v>
      </c>
      <c r="B13" s="235">
        <v>0</v>
      </c>
      <c r="C13" s="205">
        <v>0</v>
      </c>
      <c r="D13" s="48" t="s">
        <v>18</v>
      </c>
      <c r="E13" s="244">
        <v>0</v>
      </c>
      <c r="F13" s="205">
        <v>0</v>
      </c>
      <c r="H13" s="215"/>
      <c r="I13" s="198"/>
    </row>
    <row r="14" spans="1:9" x14ac:dyDescent="0.25">
      <c r="A14" s="48" t="s">
        <v>19</v>
      </c>
      <c r="B14" s="235">
        <v>0</v>
      </c>
      <c r="C14" s="205">
        <v>0</v>
      </c>
      <c r="D14" s="48" t="s">
        <v>20</v>
      </c>
      <c r="E14" s="244">
        <v>140736.31</v>
      </c>
      <c r="F14" s="205">
        <v>17864967.18</v>
      </c>
      <c r="H14" s="215"/>
      <c r="I14" s="198"/>
    </row>
    <row r="15" spans="1:9" x14ac:dyDescent="0.25">
      <c r="A15" s="48" t="s">
        <v>21</v>
      </c>
      <c r="B15" s="235">
        <v>456559.35</v>
      </c>
      <c r="C15" s="205">
        <v>0</v>
      </c>
      <c r="D15" s="48" t="s">
        <v>22</v>
      </c>
      <c r="E15" s="244">
        <v>0</v>
      </c>
      <c r="F15" s="205">
        <v>0</v>
      </c>
      <c r="H15" s="215"/>
      <c r="I15" s="198"/>
    </row>
    <row r="16" spans="1:9" x14ac:dyDescent="0.25">
      <c r="A16" s="48" t="s">
        <v>23</v>
      </c>
      <c r="B16" s="235">
        <v>0</v>
      </c>
      <c r="C16" s="205">
        <v>0</v>
      </c>
      <c r="D16" s="48" t="s">
        <v>24</v>
      </c>
      <c r="E16" s="244">
        <v>14217081.050000001</v>
      </c>
      <c r="F16" s="205">
        <v>13860224.119999999</v>
      </c>
      <c r="H16" s="215"/>
      <c r="I16" s="198"/>
    </row>
    <row r="17" spans="1:9" x14ac:dyDescent="0.25">
      <c r="A17" s="46" t="s">
        <v>25</v>
      </c>
      <c r="B17" s="47">
        <f>SUM(B18:B24)</f>
        <v>25173957.470000003</v>
      </c>
      <c r="C17" s="47">
        <f>SUM(C18:C24)</f>
        <v>234720239.71000001</v>
      </c>
      <c r="D17" s="48" t="s">
        <v>26</v>
      </c>
      <c r="E17" s="244">
        <v>0</v>
      </c>
      <c r="F17" s="205">
        <v>0</v>
      </c>
      <c r="H17" s="215"/>
      <c r="I17" s="198"/>
    </row>
    <row r="18" spans="1:9" x14ac:dyDescent="0.25">
      <c r="A18" s="48" t="s">
        <v>27</v>
      </c>
      <c r="B18" s="237">
        <v>9076654.2200000007</v>
      </c>
      <c r="C18" s="205">
        <v>62616164.340000004</v>
      </c>
      <c r="D18" s="48" t="s">
        <v>28</v>
      </c>
      <c r="E18" s="244">
        <v>2851196.64</v>
      </c>
      <c r="F18" s="205">
        <v>5130872.38</v>
      </c>
      <c r="H18" s="215"/>
      <c r="I18" s="198"/>
    </row>
    <row r="19" spans="1:9" x14ac:dyDescent="0.25">
      <c r="A19" s="48" t="s">
        <v>29</v>
      </c>
      <c r="B19" s="237">
        <v>6245298.7000000002</v>
      </c>
      <c r="C19" s="205">
        <v>162546378.21000001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9" x14ac:dyDescent="0.25">
      <c r="A20" s="48" t="s">
        <v>31</v>
      </c>
      <c r="B20" s="237">
        <v>241920.96</v>
      </c>
      <c r="C20" s="205">
        <v>243238.76</v>
      </c>
      <c r="D20" s="48" t="s">
        <v>32</v>
      </c>
      <c r="E20" s="163">
        <v>0</v>
      </c>
      <c r="F20" s="163">
        <v>0</v>
      </c>
    </row>
    <row r="21" spans="1:9" x14ac:dyDescent="0.25">
      <c r="A21" s="48" t="s">
        <v>33</v>
      </c>
      <c r="B21" s="237">
        <v>1184288.25</v>
      </c>
      <c r="C21" s="205">
        <v>1682332.18</v>
      </c>
      <c r="D21" s="48" t="s">
        <v>34</v>
      </c>
      <c r="E21" s="163">
        <v>0</v>
      </c>
      <c r="F21" s="163">
        <v>0</v>
      </c>
    </row>
    <row r="22" spans="1:9" x14ac:dyDescent="0.25">
      <c r="A22" s="48" t="s">
        <v>35</v>
      </c>
      <c r="B22" s="237">
        <v>69800</v>
      </c>
      <c r="C22" s="205">
        <v>69800</v>
      </c>
      <c r="D22" s="48" t="s">
        <v>36</v>
      </c>
      <c r="E22" s="163">
        <v>0</v>
      </c>
      <c r="F22" s="163">
        <v>0</v>
      </c>
    </row>
    <row r="23" spans="1:9" x14ac:dyDescent="0.25">
      <c r="A23" s="48" t="s">
        <v>37</v>
      </c>
      <c r="B23" s="237">
        <v>0</v>
      </c>
      <c r="C23" s="205">
        <v>0</v>
      </c>
      <c r="D23" s="46" t="s">
        <v>38</v>
      </c>
      <c r="E23" s="47">
        <f>E24+E25</f>
        <v>0</v>
      </c>
      <c r="F23" s="47">
        <f>F24+F25</f>
        <v>0</v>
      </c>
    </row>
    <row r="24" spans="1:9" x14ac:dyDescent="0.25">
      <c r="A24" s="48" t="s">
        <v>39</v>
      </c>
      <c r="B24" s="237">
        <v>8355995.3399999999</v>
      </c>
      <c r="C24" s="205">
        <v>7562326.2199999997</v>
      </c>
      <c r="D24" s="48" t="s">
        <v>40</v>
      </c>
      <c r="E24" s="163">
        <v>0</v>
      </c>
      <c r="F24" s="163">
        <v>0</v>
      </c>
    </row>
    <row r="25" spans="1:9" x14ac:dyDescent="0.25">
      <c r="A25" s="46" t="s">
        <v>41</v>
      </c>
      <c r="B25" s="47">
        <f>SUM(B26:B30)</f>
        <v>19408127.209999997</v>
      </c>
      <c r="C25" s="47">
        <f>SUM(C26:C30)</f>
        <v>86220026.909999996</v>
      </c>
      <c r="D25" s="48" t="s">
        <v>42</v>
      </c>
      <c r="E25" s="163">
        <v>0</v>
      </c>
      <c r="F25" s="163">
        <v>0</v>
      </c>
    </row>
    <row r="26" spans="1:9" x14ac:dyDescent="0.25">
      <c r="A26" s="48" t="s">
        <v>43</v>
      </c>
      <c r="B26" s="238">
        <v>391063.26</v>
      </c>
      <c r="C26" s="205">
        <v>56067966.759999998</v>
      </c>
      <c r="D26" s="46" t="s">
        <v>44</v>
      </c>
      <c r="E26" s="163">
        <v>0</v>
      </c>
      <c r="F26" s="163">
        <v>0</v>
      </c>
    </row>
    <row r="27" spans="1:9" x14ac:dyDescent="0.25">
      <c r="A27" s="48" t="s">
        <v>45</v>
      </c>
      <c r="B27" s="238">
        <v>109784.14</v>
      </c>
      <c r="C27" s="205">
        <v>109784.14</v>
      </c>
      <c r="D27" s="46" t="s">
        <v>46</v>
      </c>
      <c r="E27" s="47">
        <f>SUM(E28:E30)</f>
        <v>0</v>
      </c>
      <c r="F27" s="47">
        <f>SUM(F28:F30)</f>
        <v>0</v>
      </c>
    </row>
    <row r="28" spans="1:9" x14ac:dyDescent="0.25">
      <c r="A28" s="48" t="s">
        <v>47</v>
      </c>
      <c r="B28" s="238">
        <v>0</v>
      </c>
      <c r="C28" s="205">
        <v>0</v>
      </c>
      <c r="D28" s="48" t="s">
        <v>48</v>
      </c>
      <c r="E28" s="163">
        <v>0</v>
      </c>
      <c r="F28" s="163">
        <v>0</v>
      </c>
    </row>
    <row r="29" spans="1:9" x14ac:dyDescent="0.25">
      <c r="A29" s="48" t="s">
        <v>49</v>
      </c>
      <c r="B29" s="238">
        <v>18907279.809999999</v>
      </c>
      <c r="C29" s="205">
        <v>30042276.010000002</v>
      </c>
      <c r="D29" s="48" t="s">
        <v>50</v>
      </c>
      <c r="E29" s="163">
        <v>0</v>
      </c>
      <c r="F29" s="163">
        <v>0</v>
      </c>
    </row>
    <row r="30" spans="1:9" x14ac:dyDescent="0.25">
      <c r="A30" s="48" t="s">
        <v>51</v>
      </c>
      <c r="B30" s="238">
        <v>0</v>
      </c>
      <c r="C30" s="205">
        <v>0</v>
      </c>
      <c r="D30" s="48" t="s">
        <v>52</v>
      </c>
      <c r="E30" s="163">
        <v>0</v>
      </c>
      <c r="F30" s="163">
        <v>0</v>
      </c>
    </row>
    <row r="31" spans="1:9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3513</v>
      </c>
      <c r="F31" s="47">
        <f>SUM(F32:F37)</f>
        <v>3513</v>
      </c>
    </row>
    <row r="32" spans="1:9" x14ac:dyDescent="0.25">
      <c r="A32" s="48" t="s">
        <v>55</v>
      </c>
      <c r="B32" s="239">
        <v>0</v>
      </c>
      <c r="C32" s="160">
        <v>0</v>
      </c>
      <c r="D32" s="48" t="s">
        <v>56</v>
      </c>
      <c r="E32" s="163">
        <v>3513</v>
      </c>
      <c r="F32" s="163">
        <v>3513</v>
      </c>
    </row>
    <row r="33" spans="1:9" ht="14.45" customHeight="1" x14ac:dyDescent="0.25">
      <c r="A33" s="48" t="s">
        <v>57</v>
      </c>
      <c r="B33" s="239">
        <v>0</v>
      </c>
      <c r="C33" s="160">
        <v>0</v>
      </c>
      <c r="D33" s="48" t="s">
        <v>58</v>
      </c>
      <c r="E33" s="163">
        <v>0</v>
      </c>
      <c r="F33" s="163">
        <v>0</v>
      </c>
    </row>
    <row r="34" spans="1:9" ht="14.45" customHeight="1" x14ac:dyDescent="0.25">
      <c r="A34" s="48" t="s">
        <v>59</v>
      </c>
      <c r="B34" s="239">
        <v>0</v>
      </c>
      <c r="C34" s="160">
        <v>0</v>
      </c>
      <c r="D34" s="48" t="s">
        <v>60</v>
      </c>
      <c r="E34" s="163">
        <v>0</v>
      </c>
      <c r="F34" s="163">
        <v>0</v>
      </c>
    </row>
    <row r="35" spans="1:9" ht="14.45" customHeight="1" x14ac:dyDescent="0.25">
      <c r="A35" s="48" t="s">
        <v>61</v>
      </c>
      <c r="B35" s="239">
        <v>0</v>
      </c>
      <c r="C35" s="160">
        <v>0</v>
      </c>
      <c r="D35" s="48" t="s">
        <v>62</v>
      </c>
      <c r="E35" s="163">
        <v>0</v>
      </c>
      <c r="F35" s="163">
        <v>0</v>
      </c>
    </row>
    <row r="36" spans="1:9" ht="14.45" customHeight="1" x14ac:dyDescent="0.25">
      <c r="A36" s="48" t="s">
        <v>63</v>
      </c>
      <c r="B36" s="239">
        <v>0</v>
      </c>
      <c r="C36" s="160">
        <v>0</v>
      </c>
      <c r="D36" s="48" t="s">
        <v>64</v>
      </c>
      <c r="E36" s="163">
        <v>0</v>
      </c>
      <c r="F36" s="163">
        <v>0</v>
      </c>
    </row>
    <row r="37" spans="1:9" ht="14.45" customHeight="1" x14ac:dyDescent="0.25">
      <c r="A37" s="46" t="s">
        <v>65</v>
      </c>
      <c r="B37" s="240">
        <v>12824.17</v>
      </c>
      <c r="C37" s="161">
        <v>105932.61</v>
      </c>
      <c r="D37" s="48" t="s">
        <v>66</v>
      </c>
      <c r="E37" s="163">
        <v>0</v>
      </c>
      <c r="F37" s="163">
        <v>0</v>
      </c>
    </row>
    <row r="38" spans="1:9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9" x14ac:dyDescent="0.25">
      <c r="A39" s="48" t="s">
        <v>69</v>
      </c>
      <c r="B39" s="216">
        <v>0</v>
      </c>
      <c r="C39" s="162">
        <v>0</v>
      </c>
      <c r="D39" s="48" t="s">
        <v>70</v>
      </c>
      <c r="E39" s="163">
        <v>0</v>
      </c>
      <c r="F39" s="163">
        <v>0</v>
      </c>
    </row>
    <row r="40" spans="1:9" x14ac:dyDescent="0.25">
      <c r="A40" s="48" t="s">
        <v>71</v>
      </c>
      <c r="B40" s="216">
        <v>0</v>
      </c>
      <c r="C40" s="162">
        <v>0</v>
      </c>
      <c r="D40" s="48" t="s">
        <v>72</v>
      </c>
      <c r="E40" s="163">
        <v>0</v>
      </c>
      <c r="F40" s="163">
        <v>0</v>
      </c>
    </row>
    <row r="41" spans="1:9" x14ac:dyDescent="0.25">
      <c r="A41" s="46" t="s">
        <v>73</v>
      </c>
      <c r="B41" s="47">
        <f>SUM(B42:B45)</f>
        <v>0</v>
      </c>
      <c r="C41" s="47">
        <f>SUM(C42:C45)</f>
        <v>30991</v>
      </c>
      <c r="D41" s="48" t="s">
        <v>74</v>
      </c>
      <c r="E41" s="163">
        <v>0</v>
      </c>
      <c r="F41" s="163">
        <v>0</v>
      </c>
    </row>
    <row r="42" spans="1:9" x14ac:dyDescent="0.25">
      <c r="A42" s="48" t="s">
        <v>75</v>
      </c>
      <c r="B42" s="217">
        <v>0</v>
      </c>
      <c r="C42" s="205">
        <v>30991</v>
      </c>
      <c r="D42" s="46" t="s">
        <v>76</v>
      </c>
      <c r="E42" s="47">
        <f>SUM(E43:E45)</f>
        <v>4803977.6400000006</v>
      </c>
      <c r="F42" s="47">
        <f>SUM(F43:F45)</f>
        <v>6058241.9900000002</v>
      </c>
    </row>
    <row r="43" spans="1:9" x14ac:dyDescent="0.25">
      <c r="A43" s="48" t="s">
        <v>77</v>
      </c>
      <c r="B43" s="217">
        <v>0</v>
      </c>
      <c r="C43" s="163">
        <v>0</v>
      </c>
      <c r="D43" s="48" t="s">
        <v>78</v>
      </c>
      <c r="E43" s="244">
        <v>4803664.8600000003</v>
      </c>
      <c r="F43" s="205">
        <v>6058024.3700000001</v>
      </c>
    </row>
    <row r="44" spans="1:9" x14ac:dyDescent="0.25">
      <c r="A44" s="48" t="s">
        <v>79</v>
      </c>
      <c r="B44" s="217">
        <v>0</v>
      </c>
      <c r="C44" s="163">
        <v>0</v>
      </c>
      <c r="D44" s="48" t="s">
        <v>80</v>
      </c>
      <c r="E44" s="244">
        <v>0</v>
      </c>
      <c r="F44" s="205">
        <v>0</v>
      </c>
    </row>
    <row r="45" spans="1:9" x14ac:dyDescent="0.25">
      <c r="A45" s="48" t="s">
        <v>81</v>
      </c>
      <c r="B45" s="217">
        <v>0</v>
      </c>
      <c r="C45" s="163">
        <v>0</v>
      </c>
      <c r="D45" s="48" t="s">
        <v>82</v>
      </c>
      <c r="E45" s="244">
        <v>312.77999999999997</v>
      </c>
      <c r="F45" s="205">
        <v>217.62</v>
      </c>
    </row>
    <row r="46" spans="1:9" x14ac:dyDescent="0.25">
      <c r="A46" s="45"/>
      <c r="B46" s="49"/>
      <c r="C46" s="49"/>
      <c r="D46" s="45"/>
      <c r="E46" s="236"/>
      <c r="F46" s="236"/>
    </row>
    <row r="47" spans="1:9" x14ac:dyDescent="0.25">
      <c r="A47" s="3" t="s">
        <v>83</v>
      </c>
      <c r="B47" s="4">
        <f>B9+B17+B25+B31+B37+B38+B41</f>
        <v>163681416.27000001</v>
      </c>
      <c r="C47" s="4">
        <f>C9+C17+C25+C31+C37+C38+C41</f>
        <v>601705554.25</v>
      </c>
      <c r="D47" s="2" t="s">
        <v>84</v>
      </c>
      <c r="E47" s="4">
        <f>E9+E19+E23+E26+E27+E31+E38+E42</f>
        <v>100734236.10000001</v>
      </c>
      <c r="F47" s="4">
        <f>F9+F19+F23+F26+F27+F31+F38+F42</f>
        <v>129880234.01000001</v>
      </c>
      <c r="H47" s="214"/>
      <c r="I47" s="214"/>
    </row>
    <row r="48" spans="1:9" x14ac:dyDescent="0.25">
      <c r="A48" s="45"/>
      <c r="B48" s="49"/>
      <c r="C48" s="49"/>
      <c r="D48" s="45"/>
      <c r="E48" s="49"/>
      <c r="F48" s="49"/>
    </row>
    <row r="49" spans="1:8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8" x14ac:dyDescent="0.25">
      <c r="A50" s="46" t="s">
        <v>87</v>
      </c>
      <c r="B50" s="241">
        <v>0</v>
      </c>
      <c r="C50" s="205">
        <v>0</v>
      </c>
      <c r="D50" s="46" t="s">
        <v>88</v>
      </c>
      <c r="E50" s="205">
        <v>0</v>
      </c>
      <c r="F50" s="205">
        <v>0</v>
      </c>
    </row>
    <row r="51" spans="1:8" x14ac:dyDescent="0.25">
      <c r="A51" s="46" t="s">
        <v>89</v>
      </c>
      <c r="B51" s="241">
        <v>0</v>
      </c>
      <c r="C51" s="205">
        <v>0</v>
      </c>
      <c r="D51" s="46" t="s">
        <v>90</v>
      </c>
      <c r="E51" s="205">
        <v>0</v>
      </c>
      <c r="F51" s="205">
        <v>0</v>
      </c>
    </row>
    <row r="52" spans="1:8" x14ac:dyDescent="0.25">
      <c r="A52" s="46" t="s">
        <v>91</v>
      </c>
      <c r="B52" s="241">
        <v>416127483.35000002</v>
      </c>
      <c r="C52" s="205">
        <v>377488927.31</v>
      </c>
      <c r="D52" s="46" t="s">
        <v>92</v>
      </c>
      <c r="E52" s="205">
        <v>0</v>
      </c>
      <c r="F52" s="205">
        <v>0</v>
      </c>
    </row>
    <row r="53" spans="1:8" x14ac:dyDescent="0.25">
      <c r="A53" s="46" t="s">
        <v>93</v>
      </c>
      <c r="B53" s="241">
        <v>223184776.33000001</v>
      </c>
      <c r="C53" s="205">
        <v>197075447.88999999</v>
      </c>
      <c r="D53" s="46" t="s">
        <v>94</v>
      </c>
      <c r="E53" s="205">
        <v>0</v>
      </c>
      <c r="F53" s="205">
        <v>0</v>
      </c>
    </row>
    <row r="54" spans="1:8" x14ac:dyDescent="0.25">
      <c r="A54" s="46" t="s">
        <v>95</v>
      </c>
      <c r="B54" s="241">
        <v>5206793.5</v>
      </c>
      <c r="C54" s="205">
        <v>4799210.1100000003</v>
      </c>
      <c r="D54" s="46" t="s">
        <v>96</v>
      </c>
      <c r="E54" s="205">
        <v>0</v>
      </c>
      <c r="F54" s="205">
        <v>6243.66</v>
      </c>
    </row>
    <row r="55" spans="1:8" x14ac:dyDescent="0.25">
      <c r="A55" s="46" t="s">
        <v>97</v>
      </c>
      <c r="B55" s="241">
        <v>-193849983.06</v>
      </c>
      <c r="C55" s="205">
        <v>-170462650.40000001</v>
      </c>
      <c r="D55" s="50" t="s">
        <v>98</v>
      </c>
      <c r="E55" s="205">
        <v>0</v>
      </c>
      <c r="F55" s="205">
        <v>0</v>
      </c>
    </row>
    <row r="56" spans="1:8" x14ac:dyDescent="0.25">
      <c r="A56" s="46" t="s">
        <v>99</v>
      </c>
      <c r="B56" s="241">
        <v>96610</v>
      </c>
      <c r="C56" s="205">
        <v>96610</v>
      </c>
      <c r="D56" s="45"/>
      <c r="E56" s="49"/>
      <c r="F56" s="49"/>
    </row>
    <row r="57" spans="1:8" x14ac:dyDescent="0.25">
      <c r="A57" s="46" t="s">
        <v>100</v>
      </c>
      <c r="B57" s="241">
        <v>0</v>
      </c>
      <c r="C57" s="205">
        <v>0</v>
      </c>
      <c r="D57" s="2" t="s">
        <v>101</v>
      </c>
      <c r="E57" s="4">
        <f>SUM(E50:E55)</f>
        <v>0</v>
      </c>
      <c r="F57" s="4">
        <f>SUM(F50:F55)</f>
        <v>6243.66</v>
      </c>
    </row>
    <row r="58" spans="1:8" x14ac:dyDescent="0.25">
      <c r="A58" s="46" t="s">
        <v>102</v>
      </c>
      <c r="B58" s="241">
        <v>14616191.310000001</v>
      </c>
      <c r="C58" s="205">
        <v>14616191.310000001</v>
      </c>
      <c r="D58" s="45"/>
      <c r="E58" s="49"/>
      <c r="F58" s="49"/>
    </row>
    <row r="59" spans="1:8" x14ac:dyDescent="0.25">
      <c r="A59" s="45"/>
      <c r="B59" s="49"/>
      <c r="C59" s="49"/>
      <c r="D59" s="2" t="s">
        <v>103</v>
      </c>
      <c r="E59" s="4">
        <f>E47+E57</f>
        <v>100734236.10000001</v>
      </c>
      <c r="F59" s="4">
        <f>F47+F57</f>
        <v>129886477.67</v>
      </c>
      <c r="H59" s="198"/>
    </row>
    <row r="60" spans="1:8" x14ac:dyDescent="0.25">
      <c r="A60" s="3" t="s">
        <v>104</v>
      </c>
      <c r="B60" s="4">
        <f>SUM(B50:B58)</f>
        <v>465381871.43000007</v>
      </c>
      <c r="C60" s="4">
        <f>SUM(C50:C58)</f>
        <v>423613736.22000009</v>
      </c>
      <c r="D60" s="45"/>
      <c r="E60" s="49"/>
      <c r="F60" s="49"/>
    </row>
    <row r="61" spans="1:8" x14ac:dyDescent="0.25">
      <c r="A61" s="45"/>
      <c r="B61" s="49"/>
      <c r="C61" s="49"/>
      <c r="D61" s="51" t="s">
        <v>105</v>
      </c>
      <c r="E61" s="49"/>
      <c r="F61" s="49"/>
    </row>
    <row r="62" spans="1:8" x14ac:dyDescent="0.25">
      <c r="A62" s="3" t="s">
        <v>106</v>
      </c>
      <c r="B62" s="4">
        <f>SUM(B47+B60)</f>
        <v>629063287.70000005</v>
      </c>
      <c r="C62" s="4">
        <f>SUM(C47+C60)</f>
        <v>1025319290.47</v>
      </c>
      <c r="D62" s="45"/>
      <c r="E62" s="49"/>
      <c r="F62" s="49"/>
    </row>
    <row r="63" spans="1:8" x14ac:dyDescent="0.25">
      <c r="A63" s="45"/>
      <c r="B63" s="45"/>
      <c r="C63" s="45"/>
      <c r="D63" s="52" t="s">
        <v>107</v>
      </c>
      <c r="E63" s="47">
        <f>SUM(E64:E66)</f>
        <v>3923963.31</v>
      </c>
      <c r="F63" s="47">
        <f>SUM(F64:F66)</f>
        <v>2522134.88</v>
      </c>
    </row>
    <row r="64" spans="1:8" x14ac:dyDescent="0.25">
      <c r="A64" s="45"/>
      <c r="B64" s="45"/>
      <c r="C64" s="45"/>
      <c r="D64" s="46" t="s">
        <v>108</v>
      </c>
      <c r="E64" s="244">
        <v>0</v>
      </c>
      <c r="F64" s="205">
        <v>0</v>
      </c>
    </row>
    <row r="65" spans="1:6" x14ac:dyDescent="0.25">
      <c r="A65" s="45"/>
      <c r="B65" s="45"/>
      <c r="C65" s="45"/>
      <c r="D65" s="50" t="s">
        <v>109</v>
      </c>
      <c r="E65" s="244">
        <v>3923963.31</v>
      </c>
      <c r="F65" s="205">
        <v>2522134.88</v>
      </c>
    </row>
    <row r="66" spans="1:6" x14ac:dyDescent="0.25">
      <c r="A66" s="45"/>
      <c r="B66" s="45"/>
      <c r="C66" s="45"/>
      <c r="D66" s="46" t="s">
        <v>110</v>
      </c>
      <c r="E66" s="244">
        <v>0</v>
      </c>
      <c r="F66" s="205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524405088.29000008</v>
      </c>
      <c r="F68" s="47">
        <f>SUM(F69:F73)</f>
        <v>892910677.91999996</v>
      </c>
    </row>
    <row r="69" spans="1:6" x14ac:dyDescent="0.25">
      <c r="A69" s="53"/>
      <c r="B69" s="45"/>
      <c r="C69" s="45"/>
      <c r="D69" s="46" t="s">
        <v>112</v>
      </c>
      <c r="E69" s="244">
        <v>-153061325.63999999</v>
      </c>
      <c r="F69" s="205">
        <v>438375075.06</v>
      </c>
    </row>
    <row r="70" spans="1:6" x14ac:dyDescent="0.25">
      <c r="A70" s="53"/>
      <c r="B70" s="45"/>
      <c r="C70" s="45"/>
      <c r="D70" s="46" t="s">
        <v>113</v>
      </c>
      <c r="E70" s="244">
        <v>627200948.82000005</v>
      </c>
      <c r="F70" s="205">
        <v>404270137.75</v>
      </c>
    </row>
    <row r="71" spans="1:6" x14ac:dyDescent="0.25">
      <c r="A71" s="53"/>
      <c r="B71" s="45"/>
      <c r="C71" s="45"/>
      <c r="D71" s="46" t="s">
        <v>114</v>
      </c>
      <c r="E71" s="244">
        <v>0</v>
      </c>
      <c r="F71" s="205">
        <v>0</v>
      </c>
    </row>
    <row r="72" spans="1:6" x14ac:dyDescent="0.25">
      <c r="A72" s="53"/>
      <c r="B72" s="45"/>
      <c r="C72" s="45"/>
      <c r="D72" s="46" t="s">
        <v>115</v>
      </c>
      <c r="E72" s="244">
        <v>50265465.109999999</v>
      </c>
      <c r="F72" s="205">
        <v>50265465.109999999</v>
      </c>
    </row>
    <row r="73" spans="1:6" x14ac:dyDescent="0.25">
      <c r="A73" s="53"/>
      <c r="B73" s="45"/>
      <c r="C73" s="45"/>
      <c r="D73" s="46" t="s">
        <v>116</v>
      </c>
      <c r="E73" s="244">
        <v>0</v>
      </c>
      <c r="F73" s="205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163">
        <v>0</v>
      </c>
      <c r="F76" s="163">
        <v>0</v>
      </c>
    </row>
    <row r="77" spans="1:6" x14ac:dyDescent="0.25">
      <c r="A77" s="53"/>
      <c r="B77" s="45"/>
      <c r="C77" s="45"/>
      <c r="D77" s="46" t="s">
        <v>119</v>
      </c>
      <c r="E77" s="163">
        <v>0</v>
      </c>
      <c r="F77" s="163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528329051.60000008</v>
      </c>
      <c r="F79" s="4">
        <f>F63+F68+F75</f>
        <v>895432812.79999995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629063287.70000005</v>
      </c>
      <c r="F81" s="4">
        <f>F59+F79</f>
        <v>1025319290.4699999</v>
      </c>
    </row>
    <row r="82" spans="1:6" x14ac:dyDescent="0.25">
      <c r="A82" s="54"/>
      <c r="B82" s="55"/>
      <c r="C82" s="55"/>
      <c r="D82" s="55"/>
      <c r="E82" s="243"/>
      <c r="F82" s="243"/>
    </row>
    <row r="84" spans="1:6" x14ac:dyDescent="0.25">
      <c r="B84" s="214"/>
      <c r="E84" s="218"/>
      <c r="F84" s="218"/>
    </row>
    <row r="85" spans="1:6" x14ac:dyDescent="0.25">
      <c r="B85" s="214"/>
      <c r="E85" s="214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2 B59:C62 B9:C9 B17:C17 B25:C25 B31:C41 B43:C49 E9:F9 E56:F63 E67:F68 E74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horizontalDpi="1200" verticalDpi="1200" r:id="rId1"/>
  <ignoredErrors>
    <ignoredError sqref="B9:C9 E9:F9 B48:C49 B38:C38 B47 B17:C17 B25:C25 B41:C41 B46:C46 B59:C62 E19:F19 E23:F23 E27:F27 E31:F31 E38:F38 E42:F42 E47:F49 E56:F63 E67:F68 E74:F75 E78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7"/>
  <sheetViews>
    <sheetView showGridLines="0" zoomScale="75" zoomScaleNormal="75" workbookViewId="0">
      <selection activeCell="D6" sqref="D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9" t="s">
        <v>439</v>
      </c>
      <c r="B1" s="251"/>
      <c r="C1" s="251"/>
      <c r="D1" s="251"/>
      <c r="E1" s="251"/>
      <c r="F1" s="251"/>
      <c r="G1" s="252"/>
    </row>
    <row r="2" spans="1:7" x14ac:dyDescent="0.25">
      <c r="A2" s="271" t="str">
        <f>'Formato 1'!A2</f>
        <v xml:space="preserve"> Municipio de Guanajuato</v>
      </c>
      <c r="B2" s="272"/>
      <c r="C2" s="272"/>
      <c r="D2" s="272"/>
      <c r="E2" s="272"/>
      <c r="F2" s="272"/>
      <c r="G2" s="273"/>
    </row>
    <row r="3" spans="1:7" x14ac:dyDescent="0.25">
      <c r="A3" s="268" t="s">
        <v>440</v>
      </c>
      <c r="B3" s="269"/>
      <c r="C3" s="269"/>
      <c r="D3" s="269"/>
      <c r="E3" s="269"/>
      <c r="F3" s="269"/>
      <c r="G3" s="270"/>
    </row>
    <row r="4" spans="1:7" x14ac:dyDescent="0.25">
      <c r="A4" s="268" t="s">
        <v>2</v>
      </c>
      <c r="B4" s="269"/>
      <c r="C4" s="269"/>
      <c r="D4" s="269"/>
      <c r="E4" s="269"/>
      <c r="F4" s="269"/>
      <c r="G4" s="270"/>
    </row>
    <row r="5" spans="1:7" x14ac:dyDescent="0.25">
      <c r="A5" s="262" t="s">
        <v>441</v>
      </c>
      <c r="B5" s="263"/>
      <c r="C5" s="263"/>
      <c r="D5" s="263"/>
      <c r="E5" s="263"/>
      <c r="F5" s="263"/>
      <c r="G5" s="26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 t="shared" ref="B7:G7" si="0">SUM(B8:B19)</f>
        <v>639125426.45999992</v>
      </c>
      <c r="C7" s="119">
        <f t="shared" si="0"/>
        <v>658299189.25839996</v>
      </c>
      <c r="D7" s="119">
        <f t="shared" si="0"/>
        <v>697797140.60873604</v>
      </c>
      <c r="E7" s="119">
        <f t="shared" si="0"/>
        <v>739664969.04308581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135795760</v>
      </c>
      <c r="C8" s="75">
        <v>139227590.40000001</v>
      </c>
      <c r="D8" s="75">
        <v>147296694.016</v>
      </c>
      <c r="E8" s="75">
        <v>156188561.77664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114584680.2</v>
      </c>
      <c r="C11" s="75">
        <v>116168067.40800001</v>
      </c>
      <c r="D11" s="75">
        <v>123314790.10432</v>
      </c>
      <c r="E11" s="75">
        <v>129247381.70849299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13744332</v>
      </c>
      <c r="C12" s="75">
        <v>14204105.279999999</v>
      </c>
      <c r="D12" s="75">
        <v>15772269.4912</v>
      </c>
      <c r="E12" s="75">
        <v>16903160.270847999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17796094</v>
      </c>
      <c r="C13" s="75">
        <v>18207937.760000002</v>
      </c>
      <c r="D13" s="75">
        <v>21936255.270399999</v>
      </c>
      <c r="E13" s="75">
        <v>23813705.481215999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352552828.83999997</v>
      </c>
      <c r="C15" s="75">
        <v>365654941.99360001</v>
      </c>
      <c r="D15" s="75">
        <v>384281139.67334402</v>
      </c>
      <c r="E15" s="75">
        <v>407652385.26027799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4651731.42</v>
      </c>
      <c r="C16" s="75">
        <v>4836546.4167999998</v>
      </c>
      <c r="D16" s="75">
        <v>5195992.0534720002</v>
      </c>
      <c r="E16" s="75">
        <v>5859774.5456108795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 t="shared" ref="B21:G21" si="1">SUM(B22:B26)</f>
        <v>239690599.03999999</v>
      </c>
      <c r="C21" s="119">
        <f t="shared" si="1"/>
        <v>246881317.01160002</v>
      </c>
      <c r="D21" s="119">
        <f t="shared" si="1"/>
        <v>261694196.03206402</v>
      </c>
      <c r="E21" s="119">
        <f t="shared" si="1"/>
        <v>277395847.81334698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235476671.03999999</v>
      </c>
      <c r="C22" s="75">
        <v>242498831.89160001</v>
      </c>
      <c r="D22" s="75">
        <v>256198785.16726401</v>
      </c>
      <c r="E22" s="75">
        <v>271446736.573955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5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5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199">
        <v>4213928</v>
      </c>
      <c r="C25" s="47">
        <v>4382485.12</v>
      </c>
      <c r="D25" s="200">
        <v>5495410.8647999996</v>
      </c>
      <c r="E25" s="75">
        <v>5949111.2393920003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 t="shared" ref="B28:G28" si="2">SUM(B29)</f>
        <v>0</v>
      </c>
      <c r="C28" s="119">
        <f t="shared" si="2"/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 t="shared" ref="B31:G31" si="3">B21+B7+B28</f>
        <v>878816025.49999988</v>
      </c>
      <c r="C31" s="119">
        <f t="shared" si="3"/>
        <v>905180506.26999998</v>
      </c>
      <c r="D31" s="119">
        <f t="shared" si="3"/>
        <v>959491336.6408</v>
      </c>
      <c r="E31" s="119">
        <f t="shared" si="3"/>
        <v>1017060816.8564328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F21:G31 B21:E21 B27:E31 B22:B26 C23:D24 C26:E2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ignoredErrors>
    <ignoredError sqref="B7:G7 B20:G21 F8:G19 B27:G31 F22:G26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"/>
  <sheetViews>
    <sheetView showGridLines="0" zoomScale="75" zoomScaleNormal="75" workbookViewId="0">
      <selection activeCell="G35" sqref="A1:G3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9" t="s">
        <v>458</v>
      </c>
      <c r="B1" s="251"/>
      <c r="C1" s="251"/>
      <c r="D1" s="251"/>
      <c r="E1" s="251"/>
      <c r="F1" s="251"/>
      <c r="G1" s="252"/>
    </row>
    <row r="2" spans="1:7" x14ac:dyDescent="0.25">
      <c r="A2" s="271" t="str">
        <f>'Formato 1'!A2</f>
        <v xml:space="preserve"> Municipio de Guanajuato</v>
      </c>
      <c r="B2" s="272"/>
      <c r="C2" s="272"/>
      <c r="D2" s="272"/>
      <c r="E2" s="272"/>
      <c r="F2" s="272"/>
      <c r="G2" s="273"/>
    </row>
    <row r="3" spans="1:7" x14ac:dyDescent="0.25">
      <c r="A3" s="268" t="s">
        <v>459</v>
      </c>
      <c r="B3" s="269"/>
      <c r="C3" s="269"/>
      <c r="D3" s="269"/>
      <c r="E3" s="269"/>
      <c r="F3" s="269"/>
      <c r="G3" s="270"/>
    </row>
    <row r="4" spans="1:7" x14ac:dyDescent="0.25">
      <c r="A4" s="268" t="s">
        <v>2</v>
      </c>
      <c r="B4" s="269"/>
      <c r="C4" s="269"/>
      <c r="D4" s="269"/>
      <c r="E4" s="269"/>
      <c r="F4" s="269"/>
      <c r="G4" s="270"/>
    </row>
    <row r="5" spans="1:7" x14ac:dyDescent="0.25">
      <c r="A5" s="262" t="s">
        <v>441</v>
      </c>
      <c r="B5" s="263"/>
      <c r="C5" s="263"/>
      <c r="D5" s="263"/>
      <c r="E5" s="263"/>
      <c r="F5" s="263"/>
      <c r="G5" s="26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639125426.46000004</v>
      </c>
      <c r="C7" s="119">
        <f t="shared" si="0"/>
        <v>658299189.25999999</v>
      </c>
      <c r="D7" s="119">
        <f t="shared" si="0"/>
        <v>697797140.6099999</v>
      </c>
      <c r="E7" s="119">
        <f t="shared" si="0"/>
        <v>739664969.03999996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371195787.52999997</v>
      </c>
      <c r="C8" s="75">
        <v>382331661.16000003</v>
      </c>
      <c r="D8" s="75">
        <v>405271560.82999998</v>
      </c>
      <c r="E8" s="75">
        <v>429587854.47000003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52569394</v>
      </c>
      <c r="C9" s="75">
        <v>54146475.82</v>
      </c>
      <c r="D9" s="75">
        <v>57395264.369999997</v>
      </c>
      <c r="E9" s="75">
        <v>60838980.229999997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111787158</v>
      </c>
      <c r="C10" s="75">
        <v>115140772.73999999</v>
      </c>
      <c r="D10" s="75">
        <v>122049219.09999999</v>
      </c>
      <c r="E10" s="75">
        <v>129372172.25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78253086.930000007</v>
      </c>
      <c r="C11" s="75">
        <v>80600679.540000007</v>
      </c>
      <c r="D11" s="75">
        <v>85436720.310000002</v>
      </c>
      <c r="E11" s="75">
        <v>90562923.530000001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470000</v>
      </c>
      <c r="C12" s="75">
        <v>484100</v>
      </c>
      <c r="D12" s="75">
        <v>513146</v>
      </c>
      <c r="E12" s="75">
        <v>543934.76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15800000</v>
      </c>
      <c r="C13" s="75">
        <v>16274000</v>
      </c>
      <c r="D13" s="75">
        <v>17250440</v>
      </c>
      <c r="E13" s="75">
        <v>18285466.399999999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1700000</v>
      </c>
      <c r="C14" s="75">
        <v>1751000</v>
      </c>
      <c r="D14" s="75">
        <v>1856060</v>
      </c>
      <c r="E14" s="75">
        <v>1967423.6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7350000</v>
      </c>
      <c r="C15" s="75">
        <v>7570500</v>
      </c>
      <c r="D15" s="75">
        <v>8024730</v>
      </c>
      <c r="E15" s="75">
        <v>8506213.8000000007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 t="shared" ref="B18:G18" si="1">SUM(B19:B27)</f>
        <v>239690599.03999996</v>
      </c>
      <c r="C18" s="119">
        <f t="shared" si="1"/>
        <v>246881317.00999999</v>
      </c>
      <c r="D18" s="119">
        <f t="shared" si="1"/>
        <v>261694196.03</v>
      </c>
      <c r="E18" s="119">
        <f t="shared" si="1"/>
        <v>277395847.81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148786219</v>
      </c>
      <c r="C19" s="76">
        <v>153249805.56999999</v>
      </c>
      <c r="D19" s="76">
        <v>162444793.90000001</v>
      </c>
      <c r="E19" s="76">
        <v>172191481.53999999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15775299.199999999</v>
      </c>
      <c r="C20" s="76">
        <v>16248558.18</v>
      </c>
      <c r="D20" s="76">
        <v>17223471.670000002</v>
      </c>
      <c r="E20" s="76">
        <v>18256879.969999999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9408189</v>
      </c>
      <c r="C21" s="76">
        <v>9690434.6699999999</v>
      </c>
      <c r="D21" s="76">
        <v>10271860.75</v>
      </c>
      <c r="E21" s="76">
        <v>10888172.4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3166853.04</v>
      </c>
      <c r="C22" s="76">
        <v>3261858.63</v>
      </c>
      <c r="D22" s="76">
        <v>3457570.15</v>
      </c>
      <c r="E22" s="76">
        <v>3665024.36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55554038.799999997</v>
      </c>
      <c r="C24" s="76">
        <v>57220659.960000001</v>
      </c>
      <c r="D24" s="76">
        <v>60653899.560000002</v>
      </c>
      <c r="E24" s="76">
        <v>64293133.539999999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7000000</v>
      </c>
      <c r="C26" s="76">
        <v>7210000</v>
      </c>
      <c r="D26" s="76">
        <v>7642600</v>
      </c>
      <c r="E26" s="76">
        <v>8101156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 t="shared" ref="B29:G29" si="2">B18+B7</f>
        <v>878816025.5</v>
      </c>
      <c r="C29" s="119">
        <f t="shared" si="2"/>
        <v>905180506.26999998</v>
      </c>
      <c r="D29" s="119">
        <f t="shared" si="2"/>
        <v>959491336.63999987</v>
      </c>
      <c r="E29" s="119">
        <f t="shared" si="2"/>
        <v>1017060816.8499999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ignoredErrors>
    <ignoredError sqref="B7:G7 B27:G28 B18:G18 B29:G29 B16:G16 F8:G8 F9:G9 F10:G10 F11:G11 F12:G12 F13:G13 F14:G14 F15:G15 B23:G23 F19:G19 F20:G20 F21:G21 F22:G22 B25:G25 F24:G24 F26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zoomScale="75" zoomScaleNormal="75" workbookViewId="0">
      <selection activeCell="G40" sqref="A1:G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9" t="s">
        <v>474</v>
      </c>
      <c r="B1" s="251"/>
      <c r="C1" s="251"/>
      <c r="D1" s="251"/>
      <c r="E1" s="251"/>
      <c r="F1" s="251"/>
      <c r="G1" s="252"/>
    </row>
    <row r="2" spans="1:7" x14ac:dyDescent="0.25">
      <c r="A2" s="271" t="str">
        <f>'Formato 1'!A2</f>
        <v xml:space="preserve"> Municipio de Guanajuato</v>
      </c>
      <c r="B2" s="272"/>
      <c r="C2" s="272"/>
      <c r="D2" s="272"/>
      <c r="E2" s="272"/>
      <c r="F2" s="272"/>
      <c r="G2" s="273"/>
    </row>
    <row r="3" spans="1:7" x14ac:dyDescent="0.25">
      <c r="A3" s="268" t="s">
        <v>475</v>
      </c>
      <c r="B3" s="269"/>
      <c r="C3" s="269"/>
      <c r="D3" s="269"/>
      <c r="E3" s="269"/>
      <c r="F3" s="269"/>
      <c r="G3" s="270"/>
    </row>
    <row r="4" spans="1:7" x14ac:dyDescent="0.25">
      <c r="A4" s="268" t="s">
        <v>2</v>
      </c>
      <c r="B4" s="269"/>
      <c r="C4" s="269"/>
      <c r="D4" s="269"/>
      <c r="E4" s="269"/>
      <c r="F4" s="269"/>
      <c r="G4" s="27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 t="shared" ref="B6:G6" si="0">SUM(B7:B18)</f>
        <v>491634128.63</v>
      </c>
      <c r="C6" s="119">
        <f t="shared" si="0"/>
        <v>515930423.13</v>
      </c>
      <c r="D6" s="119">
        <f t="shared" si="0"/>
        <v>497975385.01999998</v>
      </c>
      <c r="E6" s="119">
        <f t="shared" si="0"/>
        <v>606529257.70000005</v>
      </c>
      <c r="F6" s="119">
        <f t="shared" si="0"/>
        <v>712969494.15999997</v>
      </c>
      <c r="G6" s="119">
        <f t="shared" si="0"/>
        <v>1066475704.24</v>
      </c>
    </row>
    <row r="7" spans="1:7" x14ac:dyDescent="0.25">
      <c r="A7" s="58" t="s">
        <v>556</v>
      </c>
      <c r="B7" s="189">
        <v>76396300.040000007</v>
      </c>
      <c r="C7" s="189">
        <v>83938951.5</v>
      </c>
      <c r="D7" s="189">
        <v>86425645.299999997</v>
      </c>
      <c r="E7" s="189">
        <v>110054425.79000001</v>
      </c>
      <c r="F7" s="190">
        <v>129003065.95</v>
      </c>
      <c r="G7" s="195">
        <v>138449208.05000001</v>
      </c>
    </row>
    <row r="8" spans="1:7" ht="15.75" customHeight="1" x14ac:dyDescent="0.25">
      <c r="A8" s="58" t="s">
        <v>557</v>
      </c>
      <c r="B8" s="189">
        <v>0</v>
      </c>
      <c r="C8" s="189">
        <v>0</v>
      </c>
      <c r="D8" s="189">
        <v>0</v>
      </c>
      <c r="E8" s="189">
        <v>0</v>
      </c>
      <c r="F8" s="190">
        <v>0</v>
      </c>
      <c r="G8" s="195">
        <v>0</v>
      </c>
    </row>
    <row r="9" spans="1:7" x14ac:dyDescent="0.25">
      <c r="A9" s="58" t="s">
        <v>479</v>
      </c>
      <c r="B9" s="189">
        <v>0</v>
      </c>
      <c r="C9" s="189">
        <v>0</v>
      </c>
      <c r="D9" s="189">
        <v>0</v>
      </c>
      <c r="E9" s="189">
        <v>0</v>
      </c>
      <c r="F9" s="190">
        <v>0</v>
      </c>
      <c r="G9" s="195">
        <v>0</v>
      </c>
    </row>
    <row r="10" spans="1:7" x14ac:dyDescent="0.25">
      <c r="A10" s="58" t="s">
        <v>480</v>
      </c>
      <c r="B10" s="189">
        <v>48423171.969999999</v>
      </c>
      <c r="C10" s="189">
        <v>112924283.64</v>
      </c>
      <c r="D10" s="189">
        <v>78135657.159999996</v>
      </c>
      <c r="E10" s="189">
        <v>97594620.870000005</v>
      </c>
      <c r="F10" s="190">
        <v>121158936.75</v>
      </c>
      <c r="G10" s="195">
        <v>116144284.73</v>
      </c>
    </row>
    <row r="11" spans="1:7" x14ac:dyDescent="0.25">
      <c r="A11" s="58" t="s">
        <v>558</v>
      </c>
      <c r="B11" s="189">
        <v>94440853.129999995</v>
      </c>
      <c r="C11" s="189">
        <v>14497196.85</v>
      </c>
      <c r="D11" s="189">
        <v>9869492.3100000005</v>
      </c>
      <c r="E11" s="189">
        <v>9494104.8499999996</v>
      </c>
      <c r="F11" s="190">
        <v>24170920.93</v>
      </c>
      <c r="G11" s="195">
        <v>41131687.120000005</v>
      </c>
    </row>
    <row r="12" spans="1:7" x14ac:dyDescent="0.25">
      <c r="A12" s="58" t="s">
        <v>559</v>
      </c>
      <c r="B12" s="189">
        <v>18229465.27</v>
      </c>
      <c r="C12" s="189">
        <v>15640150.529999999</v>
      </c>
      <c r="D12" s="189">
        <v>18226552.140000001</v>
      </c>
      <c r="E12" s="189">
        <v>22186622.969999999</v>
      </c>
      <c r="F12" s="190">
        <v>25705175.27</v>
      </c>
      <c r="G12" s="195">
        <v>17915131.219999999</v>
      </c>
    </row>
    <row r="13" spans="1:7" x14ac:dyDescent="0.25">
      <c r="A13" s="59" t="s">
        <v>483</v>
      </c>
      <c r="B13" s="189">
        <v>0</v>
      </c>
      <c r="C13" s="189">
        <v>0</v>
      </c>
      <c r="D13" s="189">
        <v>0</v>
      </c>
      <c r="E13" s="189">
        <v>0</v>
      </c>
      <c r="F13" s="190">
        <v>0</v>
      </c>
      <c r="G13" s="195">
        <v>0</v>
      </c>
    </row>
    <row r="14" spans="1:7" x14ac:dyDescent="0.25">
      <c r="A14" s="58" t="s">
        <v>484</v>
      </c>
      <c r="B14" s="189">
        <v>254065338.22000003</v>
      </c>
      <c r="C14" s="189">
        <v>286699197.61000001</v>
      </c>
      <c r="D14" s="189">
        <v>295972433.56999999</v>
      </c>
      <c r="E14" s="189">
        <v>307966381.94</v>
      </c>
      <c r="F14" s="191">
        <v>358474145.43000001</v>
      </c>
      <c r="G14" s="196">
        <v>395942582.32999992</v>
      </c>
    </row>
    <row r="15" spans="1:7" x14ac:dyDescent="0.25">
      <c r="A15" s="58" t="s">
        <v>560</v>
      </c>
      <c r="B15" s="189">
        <v>0</v>
      </c>
      <c r="C15" s="189">
        <v>2230643</v>
      </c>
      <c r="D15" s="189">
        <v>1345604.54</v>
      </c>
      <c r="E15" s="189">
        <v>4102566.51</v>
      </c>
      <c r="F15" s="189">
        <v>4971473.7</v>
      </c>
      <c r="G15" s="196">
        <v>5749339.8499999996</v>
      </c>
    </row>
    <row r="16" spans="1:7" x14ac:dyDescent="0.25">
      <c r="A16" s="58" t="s">
        <v>486</v>
      </c>
      <c r="B16" s="189">
        <v>0</v>
      </c>
      <c r="C16" s="189">
        <v>0</v>
      </c>
      <c r="D16" s="189">
        <v>8000000</v>
      </c>
      <c r="E16" s="189">
        <v>0</v>
      </c>
      <c r="F16" s="189">
        <v>0</v>
      </c>
      <c r="G16" s="195">
        <v>351143470.94</v>
      </c>
    </row>
    <row r="17" spans="1:7" x14ac:dyDescent="0.25">
      <c r="A17" s="58" t="s">
        <v>561</v>
      </c>
      <c r="B17" s="189">
        <v>79000</v>
      </c>
      <c r="C17" s="189">
        <v>0</v>
      </c>
      <c r="D17" s="189"/>
      <c r="E17" s="189">
        <v>55130534.770000003</v>
      </c>
      <c r="F17" s="189">
        <v>49485776.129999995</v>
      </c>
      <c r="G17" s="196">
        <v>0</v>
      </c>
    </row>
    <row r="18" spans="1:7" x14ac:dyDescent="0.25">
      <c r="A18" s="92" t="s">
        <v>562</v>
      </c>
      <c r="B18" s="189">
        <v>0</v>
      </c>
      <c r="C18" s="189">
        <v>0</v>
      </c>
      <c r="D18" s="189">
        <v>0</v>
      </c>
      <c r="E18" s="189">
        <v>0</v>
      </c>
      <c r="F18" s="189">
        <v>0</v>
      </c>
      <c r="G18" s="196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 t="shared" ref="B20:G20" si="1">SUM(B21:B25)</f>
        <v>220394576.57999998</v>
      </c>
      <c r="C20" s="119">
        <f t="shared" si="1"/>
        <v>227867605.28999999</v>
      </c>
      <c r="D20" s="119">
        <f t="shared" si="1"/>
        <v>303850853.84000003</v>
      </c>
      <c r="E20" s="119">
        <f t="shared" si="1"/>
        <v>172905857.61000001</v>
      </c>
      <c r="F20" s="119">
        <f t="shared" si="1"/>
        <v>195896554.68000001</v>
      </c>
      <c r="G20" s="119">
        <f t="shared" si="1"/>
        <v>227135558.25</v>
      </c>
    </row>
    <row r="21" spans="1:7" x14ac:dyDescent="0.25">
      <c r="A21" s="58" t="s">
        <v>564</v>
      </c>
      <c r="B21" s="189">
        <v>149005675.53999999</v>
      </c>
      <c r="C21" s="189">
        <v>168177305.19</v>
      </c>
      <c r="D21" s="189">
        <v>173201561</v>
      </c>
      <c r="E21" s="189">
        <v>170891238</v>
      </c>
      <c r="F21" s="189">
        <v>191097122</v>
      </c>
      <c r="G21" s="196">
        <v>226419876</v>
      </c>
    </row>
    <row r="22" spans="1:7" x14ac:dyDescent="0.25">
      <c r="A22" s="58" t="s">
        <v>565</v>
      </c>
      <c r="B22" s="189">
        <v>71388901.039999992</v>
      </c>
      <c r="C22" s="189">
        <v>59690300.099999994</v>
      </c>
      <c r="D22" s="189">
        <v>130649292.84</v>
      </c>
      <c r="E22" s="189">
        <v>2014619.61</v>
      </c>
      <c r="F22" s="189">
        <v>4799432.68</v>
      </c>
      <c r="G22" s="196">
        <v>715682.25</v>
      </c>
    </row>
    <row r="23" spans="1:7" x14ac:dyDescent="0.25">
      <c r="A23" s="58" t="s">
        <v>491</v>
      </c>
      <c r="B23" s="189">
        <v>0</v>
      </c>
      <c r="C23" s="189">
        <v>0</v>
      </c>
      <c r="D23" s="189">
        <v>0</v>
      </c>
      <c r="E23" s="189">
        <v>0</v>
      </c>
      <c r="F23" s="189">
        <v>0</v>
      </c>
      <c r="G23" s="196">
        <v>0</v>
      </c>
    </row>
    <row r="24" spans="1:7" ht="30" x14ac:dyDescent="0.25">
      <c r="A24" s="59" t="s">
        <v>492</v>
      </c>
      <c r="B24" s="189">
        <v>0</v>
      </c>
      <c r="C24" s="189">
        <v>0</v>
      </c>
      <c r="D24" s="189">
        <v>0</v>
      </c>
      <c r="E24" s="189">
        <v>0</v>
      </c>
      <c r="F24" s="189">
        <v>0</v>
      </c>
      <c r="G24" s="195">
        <v>0</v>
      </c>
    </row>
    <row r="25" spans="1:7" x14ac:dyDescent="0.25">
      <c r="A25" s="59" t="s">
        <v>566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95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 t="shared" ref="B27:G27" si="2">SUM(B28)</f>
        <v>0</v>
      </c>
      <c r="C27" s="119">
        <f t="shared" si="2"/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 t="shared" ref="B30:G30" si="3">B20+B6+B27</f>
        <v>712028705.21000004</v>
      </c>
      <c r="C30" s="119">
        <f t="shared" si="3"/>
        <v>743798028.41999996</v>
      </c>
      <c r="D30" s="119">
        <f t="shared" si="3"/>
        <v>801826238.86000001</v>
      </c>
      <c r="E30" s="119">
        <f t="shared" si="3"/>
        <v>779435115.31000006</v>
      </c>
      <c r="F30" s="119">
        <f t="shared" si="3"/>
        <v>908866048.83999991</v>
      </c>
      <c r="G30" s="119">
        <f t="shared" si="3"/>
        <v>1293611262.49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7:F18 B20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  <ignoredErrors>
    <ignoredError sqref="B6:G6 B19:G20 B2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zoomScale="75" zoomScaleNormal="75" workbookViewId="0">
      <selection activeCell="G37" sqref="A1:G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9" t="s">
        <v>499</v>
      </c>
      <c r="B1" s="251"/>
      <c r="C1" s="251"/>
      <c r="D1" s="251"/>
      <c r="E1" s="251"/>
      <c r="F1" s="251"/>
      <c r="G1" s="252"/>
    </row>
    <row r="2" spans="1:7" x14ac:dyDescent="0.25">
      <c r="A2" s="271" t="str">
        <f>'Formato 1'!A2</f>
        <v xml:space="preserve"> Municipio de Guanajuato</v>
      </c>
      <c r="B2" s="272"/>
      <c r="C2" s="272"/>
      <c r="D2" s="272"/>
      <c r="E2" s="272"/>
      <c r="F2" s="272"/>
      <c r="G2" s="273"/>
    </row>
    <row r="3" spans="1:7" x14ac:dyDescent="0.25">
      <c r="A3" s="268" t="s">
        <v>500</v>
      </c>
      <c r="B3" s="269"/>
      <c r="C3" s="269"/>
      <c r="D3" s="269"/>
      <c r="E3" s="269"/>
      <c r="F3" s="269"/>
      <c r="G3" s="270"/>
    </row>
    <row r="4" spans="1:7" x14ac:dyDescent="0.25">
      <c r="A4" s="268" t="s">
        <v>2</v>
      </c>
      <c r="B4" s="269"/>
      <c r="C4" s="269"/>
      <c r="D4" s="269"/>
      <c r="E4" s="269"/>
      <c r="F4" s="269"/>
      <c r="G4" s="27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434665326.90000004</v>
      </c>
      <c r="C6" s="119">
        <f t="shared" si="0"/>
        <v>514034786.20000005</v>
      </c>
      <c r="D6" s="119">
        <f t="shared" si="0"/>
        <v>510730056.05000007</v>
      </c>
      <c r="E6" s="119">
        <f t="shared" si="0"/>
        <v>527397440.0999999</v>
      </c>
      <c r="F6" s="119">
        <f t="shared" si="0"/>
        <v>560509737.24000001</v>
      </c>
      <c r="G6" s="119">
        <f t="shared" si="0"/>
        <v>727673022.88</v>
      </c>
    </row>
    <row r="7" spans="1:7" x14ac:dyDescent="0.25">
      <c r="A7" s="58" t="s">
        <v>573</v>
      </c>
      <c r="B7" s="189">
        <v>218149622.59999999</v>
      </c>
      <c r="C7" s="189">
        <v>279093224.30000001</v>
      </c>
      <c r="D7" s="189">
        <v>294590050.10000002</v>
      </c>
      <c r="E7" s="189">
        <v>311205290.13999999</v>
      </c>
      <c r="F7" s="190">
        <v>309000445.12</v>
      </c>
      <c r="G7" s="197">
        <v>345085335.41000003</v>
      </c>
    </row>
    <row r="8" spans="1:7" ht="15.75" customHeight="1" x14ac:dyDescent="0.25">
      <c r="A8" s="58" t="s">
        <v>574</v>
      </c>
      <c r="B8" s="189">
        <v>39182210.329999998</v>
      </c>
      <c r="C8" s="189">
        <v>49461114.93</v>
      </c>
      <c r="D8" s="189">
        <v>46928789.700000003</v>
      </c>
      <c r="E8" s="189">
        <v>51467841.990000002</v>
      </c>
      <c r="F8" s="190">
        <v>55676200.539999999</v>
      </c>
      <c r="G8" s="197">
        <v>66761857.989999995</v>
      </c>
    </row>
    <row r="9" spans="1:7" x14ac:dyDescent="0.25">
      <c r="A9" s="58" t="s">
        <v>464</v>
      </c>
      <c r="B9" s="189">
        <v>103803365.3</v>
      </c>
      <c r="C9" s="189">
        <v>93620347.090000004</v>
      </c>
      <c r="D9" s="189">
        <v>74767064.900000006</v>
      </c>
      <c r="E9" s="189">
        <v>99022811.809999973</v>
      </c>
      <c r="F9" s="190">
        <v>98187336.020000011</v>
      </c>
      <c r="G9" s="197">
        <v>121581151.98999999</v>
      </c>
    </row>
    <row r="10" spans="1:7" x14ac:dyDescent="0.25">
      <c r="A10" s="58" t="s">
        <v>465</v>
      </c>
      <c r="B10" s="189">
        <v>31570427.609999999</v>
      </c>
      <c r="C10" s="189">
        <v>46434321.25</v>
      </c>
      <c r="D10" s="189">
        <v>47525436.68</v>
      </c>
      <c r="E10" s="189">
        <v>40070031.850000001</v>
      </c>
      <c r="F10" s="190">
        <v>50991441.519999996</v>
      </c>
      <c r="G10" s="197">
        <v>73310622.409999996</v>
      </c>
    </row>
    <row r="11" spans="1:7" x14ac:dyDescent="0.25">
      <c r="A11" s="58" t="s">
        <v>575</v>
      </c>
      <c r="B11" s="189">
        <v>27568650.800000001</v>
      </c>
      <c r="C11" s="189">
        <v>21617364.940000001</v>
      </c>
      <c r="D11" s="189">
        <v>3203317.26</v>
      </c>
      <c r="E11" s="189">
        <v>2058635.45</v>
      </c>
      <c r="F11" s="190">
        <v>6753808.2799999993</v>
      </c>
      <c r="G11" s="197">
        <v>28958052.050000001</v>
      </c>
    </row>
    <row r="12" spans="1:7" x14ac:dyDescent="0.25">
      <c r="A12" s="58" t="s">
        <v>467</v>
      </c>
      <c r="B12" s="189">
        <v>12592373.26</v>
      </c>
      <c r="C12" s="189">
        <v>17127450.84</v>
      </c>
      <c r="D12" s="189">
        <v>39790397.409999996</v>
      </c>
      <c r="E12" s="189">
        <v>20835957.830000002</v>
      </c>
      <c r="F12" s="190">
        <v>35245303.240000002</v>
      </c>
      <c r="G12" s="197">
        <v>86370072.900000006</v>
      </c>
    </row>
    <row r="13" spans="1:7" x14ac:dyDescent="0.25">
      <c r="A13" s="59" t="s">
        <v>468</v>
      </c>
      <c r="B13" s="189">
        <v>0</v>
      </c>
      <c r="C13" s="189">
        <v>0</v>
      </c>
      <c r="D13" s="189">
        <v>0</v>
      </c>
      <c r="E13" s="189">
        <v>0</v>
      </c>
      <c r="F13" s="190">
        <v>0</v>
      </c>
      <c r="G13" s="197">
        <v>0</v>
      </c>
    </row>
    <row r="14" spans="1:7" x14ac:dyDescent="0.25">
      <c r="A14" s="58" t="s">
        <v>469</v>
      </c>
      <c r="B14" s="189">
        <v>1798677</v>
      </c>
      <c r="C14" s="189">
        <v>6680962.8499999996</v>
      </c>
      <c r="D14" s="189">
        <v>3925000</v>
      </c>
      <c r="E14" s="189">
        <v>2736871.03</v>
      </c>
      <c r="F14" s="190">
        <v>3833517.9</v>
      </c>
      <c r="G14" s="197">
        <v>5605930.1299999999</v>
      </c>
    </row>
    <row r="15" spans="1:7" x14ac:dyDescent="0.25">
      <c r="A15" s="58" t="s">
        <v>470</v>
      </c>
      <c r="B15" s="189">
        <v>0</v>
      </c>
      <c r="C15" s="189">
        <v>0</v>
      </c>
      <c r="D15" s="189">
        <v>0</v>
      </c>
      <c r="E15" s="189">
        <v>0</v>
      </c>
      <c r="F15" s="190">
        <v>821684.62</v>
      </c>
      <c r="G15" s="197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 t="shared" ref="B17:G17" si="1">SUM(B18:B26)</f>
        <v>196019196.55000001</v>
      </c>
      <c r="C17" s="119">
        <f t="shared" si="1"/>
        <v>242195771.77000001</v>
      </c>
      <c r="D17" s="119">
        <f t="shared" si="1"/>
        <v>256102863</v>
      </c>
      <c r="E17" s="119">
        <f t="shared" si="1"/>
        <v>278730859.5</v>
      </c>
      <c r="F17" s="119">
        <f t="shared" si="1"/>
        <v>240824629.05000001</v>
      </c>
      <c r="G17" s="119">
        <f t="shared" si="1"/>
        <v>317740088.14999998</v>
      </c>
    </row>
    <row r="18" spans="1:7" x14ac:dyDescent="0.25">
      <c r="A18" s="58" t="s">
        <v>573</v>
      </c>
      <c r="B18" s="189">
        <v>51736466.850000001</v>
      </c>
      <c r="C18" s="189">
        <v>77325545.569999993</v>
      </c>
      <c r="D18" s="189">
        <v>88515369.409999996</v>
      </c>
      <c r="E18" s="189">
        <v>101144501.59999999</v>
      </c>
      <c r="F18" s="190">
        <v>111393896.13000001</v>
      </c>
      <c r="G18" s="197">
        <v>133680656.57999998</v>
      </c>
    </row>
    <row r="19" spans="1:7" x14ac:dyDescent="0.25">
      <c r="A19" s="58" t="s">
        <v>574</v>
      </c>
      <c r="B19" s="189">
        <v>24204824.32</v>
      </c>
      <c r="C19" s="189">
        <v>19424958.219999999</v>
      </c>
      <c r="D19" s="189">
        <v>13082708.029999999</v>
      </c>
      <c r="E19" s="189">
        <v>9087790.0500000007</v>
      </c>
      <c r="F19" s="190">
        <v>9284125.0600000005</v>
      </c>
      <c r="G19" s="197">
        <v>21276378.449999999</v>
      </c>
    </row>
    <row r="20" spans="1:7" x14ac:dyDescent="0.25">
      <c r="A20" s="58" t="s">
        <v>464</v>
      </c>
      <c r="B20" s="189">
        <v>17932742.629999999</v>
      </c>
      <c r="C20" s="189">
        <v>25475380.059999999</v>
      </c>
      <c r="D20" s="189">
        <v>41671759.799999997</v>
      </c>
      <c r="E20" s="189">
        <v>23755266.59</v>
      </c>
      <c r="F20" s="190">
        <v>23932589.839999996</v>
      </c>
      <c r="G20" s="197">
        <v>61242399.670000002</v>
      </c>
    </row>
    <row r="21" spans="1:7" x14ac:dyDescent="0.25">
      <c r="A21" s="58" t="s">
        <v>465</v>
      </c>
      <c r="B21" s="189">
        <v>16357075.560000001</v>
      </c>
      <c r="C21" s="189">
        <v>11209576.9</v>
      </c>
      <c r="D21" s="189">
        <v>7747759</v>
      </c>
      <c r="E21" s="189">
        <v>12118050.07</v>
      </c>
      <c r="F21" s="190">
        <v>4191569.24</v>
      </c>
      <c r="G21" s="197">
        <v>4398859.4000000004</v>
      </c>
    </row>
    <row r="22" spans="1:7" x14ac:dyDescent="0.25">
      <c r="A22" s="59" t="s">
        <v>575</v>
      </c>
      <c r="B22" s="189">
        <v>9230814.6099999994</v>
      </c>
      <c r="C22" s="189">
        <v>5667439</v>
      </c>
      <c r="D22" s="189">
        <v>2630729.7200000002</v>
      </c>
      <c r="E22" s="189">
        <v>204954.41</v>
      </c>
      <c r="F22" s="190">
        <v>25752</v>
      </c>
      <c r="G22" s="197">
        <v>3071250</v>
      </c>
    </row>
    <row r="23" spans="1:7" x14ac:dyDescent="0.25">
      <c r="A23" s="59" t="s">
        <v>467</v>
      </c>
      <c r="B23" s="189">
        <v>68280250.640000001</v>
      </c>
      <c r="C23" s="189">
        <v>97652060.109999999</v>
      </c>
      <c r="D23" s="189">
        <v>97954003.549999997</v>
      </c>
      <c r="E23" s="189">
        <v>128685725.16</v>
      </c>
      <c r="F23" s="190">
        <v>79506700.870000005</v>
      </c>
      <c r="G23" s="197">
        <v>86911022.719999999</v>
      </c>
    </row>
    <row r="24" spans="1:7" x14ac:dyDescent="0.25">
      <c r="A24" s="59" t="s">
        <v>468</v>
      </c>
      <c r="B24" s="189">
        <v>0</v>
      </c>
      <c r="C24" s="189">
        <v>0</v>
      </c>
      <c r="D24" s="189">
        <v>0</v>
      </c>
      <c r="E24" s="189">
        <v>0</v>
      </c>
      <c r="F24" s="190">
        <v>0</v>
      </c>
      <c r="G24" s="197">
        <v>0</v>
      </c>
    </row>
    <row r="25" spans="1:7" x14ac:dyDescent="0.25">
      <c r="A25" s="59" t="s">
        <v>472</v>
      </c>
      <c r="B25" s="189">
        <v>3158975</v>
      </c>
      <c r="C25" s="189">
        <v>246500</v>
      </c>
      <c r="D25" s="189">
        <v>0</v>
      </c>
      <c r="E25" s="189">
        <v>0</v>
      </c>
      <c r="F25" s="190">
        <v>3415691.91</v>
      </c>
      <c r="G25" s="197">
        <v>7159521.3300000001</v>
      </c>
    </row>
    <row r="26" spans="1:7" x14ac:dyDescent="0.25">
      <c r="A26" s="59" t="s">
        <v>470</v>
      </c>
      <c r="B26" s="189">
        <v>5118046.9400000004</v>
      </c>
      <c r="C26" s="189">
        <v>5194311.91</v>
      </c>
      <c r="D26" s="189">
        <v>4500533.49</v>
      </c>
      <c r="E26" s="189">
        <v>3734571.62</v>
      </c>
      <c r="F26" s="190">
        <v>9074304</v>
      </c>
      <c r="G26" s="197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 t="shared" ref="B28:G28" si="2">B17+B6</f>
        <v>630684523.45000005</v>
      </c>
      <c r="C28" s="119">
        <f t="shared" si="2"/>
        <v>756230557.97000003</v>
      </c>
      <c r="D28" s="119">
        <f t="shared" si="2"/>
        <v>766832919.05000007</v>
      </c>
      <c r="E28" s="119">
        <f t="shared" si="2"/>
        <v>806128299.5999999</v>
      </c>
      <c r="F28" s="119">
        <f t="shared" si="2"/>
        <v>801334366.28999996</v>
      </c>
      <c r="G28" s="119">
        <f t="shared" si="2"/>
        <v>1045413111.03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7:F15 B17:G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J53" sqref="J5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59" t="s">
        <v>503</v>
      </c>
      <c r="B1" s="251"/>
      <c r="C1" s="251"/>
      <c r="D1" s="251"/>
      <c r="E1" s="251"/>
      <c r="F1" s="251"/>
    </row>
    <row r="2" spans="1:6" x14ac:dyDescent="0.25">
      <c r="A2" s="271" t="str">
        <f>'Formato 1'!A2</f>
        <v xml:space="preserve"> Municipio de Guanajuato</v>
      </c>
      <c r="B2" s="272"/>
      <c r="C2" s="272"/>
      <c r="D2" s="272"/>
      <c r="E2" s="272"/>
      <c r="F2" s="273"/>
    </row>
    <row r="3" spans="1:6" x14ac:dyDescent="0.25">
      <c r="A3" s="268" t="s">
        <v>504</v>
      </c>
      <c r="B3" s="269"/>
      <c r="C3" s="269"/>
      <c r="D3" s="269"/>
      <c r="E3" s="269"/>
      <c r="F3" s="270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92" t="s">
        <v>646</v>
      </c>
      <c r="C6" s="192"/>
      <c r="D6" s="192" t="s">
        <v>646</v>
      </c>
      <c r="E6" s="192" t="s">
        <v>646</v>
      </c>
      <c r="F6" s="192" t="s">
        <v>646</v>
      </c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92">
        <v>74</v>
      </c>
      <c r="C11" s="155"/>
      <c r="D11" s="155"/>
      <c r="E11" s="155"/>
      <c r="F11" s="155"/>
    </row>
    <row r="12" spans="1:6" x14ac:dyDescent="0.25">
      <c r="A12" s="67" t="s">
        <v>516</v>
      </c>
      <c r="B12" s="192">
        <v>19</v>
      </c>
      <c r="C12" s="155"/>
      <c r="D12" s="155"/>
      <c r="E12" s="155"/>
      <c r="F12" s="155"/>
    </row>
    <row r="13" spans="1:6" x14ac:dyDescent="0.25">
      <c r="A13" s="67" t="s">
        <v>517</v>
      </c>
      <c r="B13" s="192">
        <v>44</v>
      </c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92">
        <v>95</v>
      </c>
      <c r="C15" s="155"/>
      <c r="D15" s="155"/>
      <c r="E15" s="155"/>
      <c r="F15" s="155"/>
    </row>
    <row r="16" spans="1:6" x14ac:dyDescent="0.25">
      <c r="A16" s="67" t="s">
        <v>516</v>
      </c>
      <c r="B16" s="192">
        <v>67</v>
      </c>
      <c r="C16" s="156"/>
      <c r="D16" s="156"/>
      <c r="E16" s="156"/>
      <c r="F16" s="156"/>
    </row>
    <row r="17" spans="1:6" x14ac:dyDescent="0.25">
      <c r="A17" s="67" t="s">
        <v>517</v>
      </c>
      <c r="B17" s="192">
        <v>79</v>
      </c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92">
        <v>9</v>
      </c>
      <c r="C19" s="157"/>
      <c r="D19" s="157"/>
      <c r="E19" s="157"/>
      <c r="F19" s="157"/>
    </row>
    <row r="20" spans="1:6" x14ac:dyDescent="0.25">
      <c r="A20" s="146" t="s">
        <v>521</v>
      </c>
      <c r="B20" s="193">
        <v>0</v>
      </c>
      <c r="C20" s="158"/>
      <c r="D20" s="158"/>
      <c r="E20" s="158"/>
      <c r="F20" s="158"/>
    </row>
    <row r="21" spans="1:6" x14ac:dyDescent="0.25">
      <c r="A21" s="146" t="s">
        <v>522</v>
      </c>
      <c r="B21" s="193">
        <v>0</v>
      </c>
      <c r="C21" s="158"/>
      <c r="D21" s="158"/>
      <c r="E21" s="158"/>
      <c r="F21" s="158"/>
    </row>
    <row r="22" spans="1:6" x14ac:dyDescent="0.25">
      <c r="A22" s="146" t="s">
        <v>523</v>
      </c>
      <c r="B22" s="193">
        <v>0</v>
      </c>
      <c r="C22" s="158"/>
      <c r="D22" s="158"/>
      <c r="E22" s="158"/>
      <c r="F22" s="158"/>
    </row>
    <row r="23" spans="1:6" x14ac:dyDescent="0.25">
      <c r="A23" s="146" t="s">
        <v>524</v>
      </c>
      <c r="B23" s="193"/>
      <c r="C23" s="158"/>
      <c r="D23" s="158"/>
      <c r="E23" s="158"/>
      <c r="F23" s="158"/>
    </row>
    <row r="24" spans="1:6" x14ac:dyDescent="0.25">
      <c r="A24" s="146" t="s">
        <v>525</v>
      </c>
      <c r="B24" s="192">
        <v>65</v>
      </c>
      <c r="C24" s="150"/>
      <c r="D24" s="150"/>
      <c r="E24" s="150"/>
      <c r="F24" s="150"/>
    </row>
    <row r="25" spans="1:6" x14ac:dyDescent="0.25">
      <c r="A25" s="146" t="s">
        <v>526</v>
      </c>
      <c r="B25" s="192">
        <v>75.2</v>
      </c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192">
        <v>0</v>
      </c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192">
        <v>442</v>
      </c>
      <c r="C31" s="91"/>
      <c r="D31" s="91"/>
      <c r="E31" s="91"/>
      <c r="F31" s="91"/>
    </row>
    <row r="32" spans="1:6" x14ac:dyDescent="0.25">
      <c r="A32" s="154" t="s">
        <v>518</v>
      </c>
      <c r="B32" s="192">
        <v>5</v>
      </c>
      <c r="C32" s="91"/>
      <c r="D32" s="91"/>
      <c r="E32" s="91"/>
      <c r="F32" s="91"/>
    </row>
    <row r="33" spans="1:6" x14ac:dyDescent="0.25">
      <c r="A33" s="154" t="s">
        <v>530</v>
      </c>
      <c r="B33" s="192">
        <v>0</v>
      </c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192">
        <v>3143.78</v>
      </c>
      <c r="C36" s="53"/>
      <c r="D36" s="53"/>
      <c r="E36" s="53"/>
      <c r="F36" s="53"/>
    </row>
    <row r="37" spans="1:6" x14ac:dyDescent="0.25">
      <c r="A37" s="154" t="s">
        <v>533</v>
      </c>
      <c r="B37" s="192">
        <v>3143.78</v>
      </c>
      <c r="C37" s="53"/>
      <c r="D37" s="53"/>
      <c r="E37" s="53"/>
      <c r="F37" s="53"/>
    </row>
    <row r="38" spans="1:6" x14ac:dyDescent="0.25">
      <c r="A38" s="154" t="s">
        <v>534</v>
      </c>
      <c r="B38" s="192">
        <v>3143.78</v>
      </c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192">
        <v>0</v>
      </c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192">
        <v>1491970.98</v>
      </c>
      <c r="C43" s="91"/>
      <c r="D43" s="91"/>
      <c r="E43" s="91"/>
      <c r="F43" s="91"/>
    </row>
    <row r="44" spans="1:6" x14ac:dyDescent="0.25">
      <c r="A44" s="154" t="s">
        <v>538</v>
      </c>
      <c r="B44" s="192">
        <v>4291503.2699999996</v>
      </c>
      <c r="C44" s="91"/>
      <c r="D44" s="91"/>
      <c r="E44" s="91"/>
      <c r="F44" s="91"/>
    </row>
    <row r="45" spans="1:6" x14ac:dyDescent="0.25">
      <c r="A45" s="154" t="s">
        <v>539</v>
      </c>
      <c r="B45" s="192">
        <v>294024.43</v>
      </c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193">
        <v>2.3E-2</v>
      </c>
      <c r="C48" s="91"/>
      <c r="D48" s="91"/>
      <c r="E48" s="91"/>
      <c r="F48" s="91"/>
    </row>
    <row r="49" spans="1:6" x14ac:dyDescent="0.25">
      <c r="A49" s="154" t="s">
        <v>539</v>
      </c>
      <c r="B49" s="193">
        <v>1.4999999999999999E-2</v>
      </c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192">
        <v>2161801.39</v>
      </c>
      <c r="C52" s="91"/>
      <c r="D52" s="91"/>
      <c r="E52" s="91"/>
      <c r="F52" s="91"/>
    </row>
    <row r="53" spans="1:6" x14ac:dyDescent="0.25">
      <c r="A53" s="154" t="s">
        <v>539</v>
      </c>
      <c r="B53" s="192">
        <v>1475977.53</v>
      </c>
      <c r="C53" s="91"/>
      <c r="D53" s="91"/>
      <c r="E53" s="91"/>
      <c r="F53" s="91"/>
    </row>
    <row r="54" spans="1:6" x14ac:dyDescent="0.25">
      <c r="A54" s="154" t="s">
        <v>542</v>
      </c>
      <c r="B54" s="192">
        <v>0</v>
      </c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192">
        <v>-4291503.2699999996</v>
      </c>
      <c r="C57" s="91"/>
      <c r="D57" s="91"/>
      <c r="E57" s="91"/>
      <c r="F57" s="91"/>
    </row>
    <row r="58" spans="1:6" x14ac:dyDescent="0.25">
      <c r="A58" s="154" t="s">
        <v>539</v>
      </c>
      <c r="B58" s="192">
        <v>-294024.43</v>
      </c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92">
        <v>2021</v>
      </c>
      <c r="C61" s="141"/>
      <c r="D61" s="141"/>
      <c r="E61" s="141"/>
      <c r="F61" s="141"/>
    </row>
    <row r="62" spans="1:6" x14ac:dyDescent="0.25">
      <c r="A62" s="154" t="s">
        <v>546</v>
      </c>
      <c r="B62" s="194">
        <v>7.0000000000000007E-2</v>
      </c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92">
        <v>2021</v>
      </c>
      <c r="C65" s="141"/>
      <c r="D65" s="141"/>
      <c r="E65" s="141"/>
      <c r="F65" s="141"/>
    </row>
    <row r="66" spans="1:6" x14ac:dyDescent="0.25">
      <c r="A66" s="154" t="s">
        <v>549</v>
      </c>
      <c r="B66" s="192" t="s">
        <v>647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2">
    <dataValidation type="decimal" allowBlank="1" showInputMessage="1" showErrorMessage="1" sqref="B5:F5 C16:F27 B18 B26:B28 B31:B33 B36:B38 B43:B45 B52:B54 B57:B58 B62">
      <formula1>-1.79769313486231E+100</formula1>
      <formula2>1.79769313486231E+100</formula2>
    </dataValidation>
    <dataValidation allowBlank="1" showInputMessage="1" showErrorMessage="1" prompt="Definir si el tipo de sistema corresponde a una prestación laboral o es un fondo general para trabajadores del estado o municipio." sqref="B6:F6"/>
    <dataValidation type="whole" allowBlank="1" showInputMessage="1" showErrorMessage="1" sqref="B11:B13 B15:B17">
      <formula1>0</formula1>
      <formula2>199</formula2>
    </dataValidation>
    <dataValidation type="decimal" allowBlank="1" showInputMessage="1" showErrorMessage="1" prompt="El porcentaje (%) de crecimiento esperado de los activos del plan." sqref="B23">
      <formula1>0</formula1>
      <formula2>100</formula2>
    </dataValidation>
    <dataValidation type="whole" allowBlank="1" showInputMessage="1" showErrorMessage="1" prompt="Promedio de años de servicios de los trabajadores afiliados activos." sqref="B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B21">
      <formula1>0</formula1>
      <formula2>100</formula2>
    </dataValidation>
    <dataValidation type="decimal" allowBlank="1" showInputMessage="1" showErrorMessage="1" prompt="El porcentaje (%) de crecimiento esperado de los pensionados y jubilados." sqref="B22">
      <formula1>0</formula1>
      <formula2>100</formula2>
    </dataValidation>
    <dataValidation type="whole" allowBlank="1" showInputMessage="1" showErrorMessage="1" prompt="La edad (en años) a la que el afiliado puede tramitar su jubilación o pensión." sqref="B24">
      <formula1>0</formula1>
      <formula2>199</formula2>
    </dataValidation>
    <dataValidation type="decimal" allowBlank="1" showInputMessage="1" showErrorMessage="1" prompt="La esperanza de vida (en años) de los afiliados al plan. " sqref="B25">
      <formula1>0</formula1>
      <formula2>199</formula2>
    </dataValidation>
    <dataValidation type="whole" allowBlank="1" showInputMessage="1" showErrorMessage="1" prompt="El año en que el plan se encuentre en descapitalización." sqref="B61">
      <formula1>1900</formula1>
      <formula2>2099</formula2>
    </dataValidation>
    <dataValidation type="whole" allowBlank="1" showInputMessage="1" showErrorMessage="1" prompt="El año en que se elaboró el estudio actuarial más reciente." sqref="B65">
      <formula1>1900</formula1>
      <formula2>2099</formula2>
    </dataValidation>
    <dataValidation allowBlank="1" showInputMessage="1" showErrorMessage="1" prompt="La empresa o institución que elaboró el estudio actuarial más reciente." sqref="B66"/>
  </dataValidations>
  <pageMargins left="0.7" right="0.7" top="0.75" bottom="0.75" header="0.3" footer="0.3"/>
  <pageSetup paperSize="119" scale="46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'[2]Info General'!#REF!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'[2]Info General'!#REF!</xm:f>
          </x14:formula2>
          <xm:sqref>B48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'[2]Info General'!#REF!</xm:f>
          </x14:formula2>
          <xm:sqref>B49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76" t="s">
        <v>439</v>
      </c>
      <c r="B1" s="276"/>
      <c r="C1" s="276"/>
      <c r="D1" s="276"/>
      <c r="E1" s="276"/>
      <c r="F1" s="276"/>
      <c r="G1" s="276"/>
    </row>
    <row r="2" spans="1:7" x14ac:dyDescent="0.25">
      <c r="A2" s="128" t="str">
        <f>'Formato 1'!A2</f>
        <v xml:space="preserve"> Municipio de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274" t="s">
        <v>442</v>
      </c>
      <c r="B6" s="36">
        <v>2022</v>
      </c>
      <c r="C6" s="274">
        <f>+B6+1</f>
        <v>2023</v>
      </c>
      <c r="D6" s="274">
        <f>+C6+1</f>
        <v>2024</v>
      </c>
      <c r="E6" s="274">
        <f>+D6+1</f>
        <v>2025</v>
      </c>
      <c r="F6" s="274">
        <f>+E6+1</f>
        <v>2026</v>
      </c>
      <c r="G6" s="274">
        <f>+F6+1</f>
        <v>2027</v>
      </c>
    </row>
    <row r="7" spans="1:7" ht="83.25" customHeight="1" x14ac:dyDescent="0.25">
      <c r="A7" s="275"/>
      <c r="B7" s="70" t="s">
        <v>443</v>
      </c>
      <c r="C7" s="275"/>
      <c r="D7" s="275"/>
      <c r="E7" s="275"/>
      <c r="F7" s="275"/>
      <c r="G7" s="275"/>
    </row>
    <row r="8" spans="1:7" ht="30" x14ac:dyDescent="0.25">
      <c r="A8" s="71" t="s">
        <v>444</v>
      </c>
      <c r="B8" s="35">
        <f t="shared" ref="B8:G8" si="0">SUM(B9:B20)</f>
        <v>0</v>
      </c>
      <c r="C8" s="35">
        <f t="shared" si="0"/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 t="shared" ref="B22:G22" si="1">SUM(B23:B27)</f>
        <v>0</v>
      </c>
      <c r="C22" s="12">
        <f t="shared" si="1"/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 t="shared" ref="B29:G29" si="2">B30</f>
        <v>0</v>
      </c>
      <c r="C29" s="12">
        <f t="shared" si="2"/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 t="shared" ref="B32:G32" si="3">B29+B22+B8</f>
        <v>0</v>
      </c>
      <c r="C32" s="12">
        <f t="shared" si="3"/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 t="shared" ref="B37:G37" si="4">B36+B35</f>
        <v>0</v>
      </c>
      <c r="C37" s="12">
        <f t="shared" si="4"/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 t="shared" si="4"/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7" t="s">
        <v>458</v>
      </c>
      <c r="B1" s="277"/>
      <c r="C1" s="277"/>
      <c r="D1" s="277"/>
      <c r="E1" s="277"/>
      <c r="F1" s="277"/>
      <c r="G1" s="277"/>
    </row>
    <row r="2" spans="1:7" x14ac:dyDescent="0.25">
      <c r="A2" s="128" t="str">
        <f>'Formato 1'!A2</f>
        <v xml:space="preserve"> Municipio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278" t="s">
        <v>460</v>
      </c>
      <c r="B6" s="36">
        <v>2022</v>
      </c>
      <c r="C6" s="274">
        <f>+B6+1</f>
        <v>2023</v>
      </c>
      <c r="D6" s="274">
        <f>+C6+1</f>
        <v>2024</v>
      </c>
      <c r="E6" s="274">
        <f>+D6+1</f>
        <v>2025</v>
      </c>
      <c r="F6" s="274">
        <f>+E6+1</f>
        <v>2026</v>
      </c>
      <c r="G6" s="274">
        <f>+F6+1</f>
        <v>2027</v>
      </c>
    </row>
    <row r="7" spans="1:7" ht="57.75" customHeight="1" x14ac:dyDescent="0.25">
      <c r="A7" s="279"/>
      <c r="B7" s="37" t="s">
        <v>443</v>
      </c>
      <c r="C7" s="275"/>
      <c r="D7" s="275"/>
      <c r="E7" s="275"/>
      <c r="F7" s="275"/>
      <c r="G7" s="275"/>
    </row>
    <row r="8" spans="1:7" x14ac:dyDescent="0.25">
      <c r="A8" s="26" t="s">
        <v>461</v>
      </c>
      <c r="B8" s="38">
        <f t="shared" ref="B8:G8" si="0">SUM(B9:B17)</f>
        <v>0</v>
      </c>
      <c r="C8" s="38">
        <f t="shared" si="0"/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 t="shared" ref="B19:G19" si="1">SUM(B20:B28)</f>
        <v>0</v>
      </c>
      <c r="C19" s="12">
        <f t="shared" si="1"/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7" t="s">
        <v>474</v>
      </c>
      <c r="B1" s="277"/>
      <c r="C1" s="277"/>
      <c r="D1" s="277"/>
      <c r="E1" s="277"/>
      <c r="F1" s="277"/>
      <c r="G1" s="277"/>
    </row>
    <row r="2" spans="1:7" x14ac:dyDescent="0.25">
      <c r="A2" s="128" t="str">
        <f>'Formato 1'!A2</f>
        <v xml:space="preserve"> Municipio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81" t="s">
        <v>442</v>
      </c>
      <c r="B5" s="282">
        <v>2017</v>
      </c>
      <c r="C5" s="282">
        <f>+B5+1</f>
        <v>2018</v>
      </c>
      <c r="D5" s="282">
        <f>+C5+1</f>
        <v>2019</v>
      </c>
      <c r="E5" s="282">
        <f>+D5+1</f>
        <v>2020</v>
      </c>
      <c r="F5" s="282">
        <f>+E5+1</f>
        <v>2021</v>
      </c>
      <c r="G5" s="36">
        <f>+F5+1</f>
        <v>2022</v>
      </c>
    </row>
    <row r="6" spans="1:7" ht="32.25" x14ac:dyDescent="0.25">
      <c r="A6" s="258"/>
      <c r="B6" s="283"/>
      <c r="C6" s="283"/>
      <c r="D6" s="283"/>
      <c r="E6" s="283"/>
      <c r="F6" s="283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 t="shared" ref="B21:G21" si="0">SUM(B22:B26)</f>
        <v>0</v>
      </c>
      <c r="C21" s="12">
        <f t="shared" si="0"/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 t="shared" ref="B28:G28" si="1">B29</f>
        <v>0</v>
      </c>
      <c r="C28" s="12">
        <f t="shared" si="1"/>
        <v>0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 t="shared" ref="B31:G31" si="2">B7+B21+B28</f>
        <v>0</v>
      </c>
      <c r="C31" s="39">
        <f t="shared" si="2"/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 t="shared" ref="B36:G36" si="3">B34+B35</f>
        <v>0</v>
      </c>
      <c r="C36" s="12">
        <f t="shared" si="3"/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80" t="s">
        <v>497</v>
      </c>
      <c r="B39" s="280"/>
      <c r="C39" s="280"/>
      <c r="D39" s="280"/>
      <c r="E39" s="280"/>
      <c r="F39" s="280"/>
      <c r="G39" s="280"/>
    </row>
    <row r="40" spans="1:7" x14ac:dyDescent="0.25">
      <c r="A40" s="280" t="s">
        <v>498</v>
      </c>
      <c r="B40" s="280"/>
      <c r="C40" s="280"/>
      <c r="D40" s="280"/>
      <c r="E40" s="280"/>
      <c r="F40" s="280"/>
      <c r="G40" s="2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7" t="s">
        <v>499</v>
      </c>
      <c r="B1" s="277"/>
      <c r="C1" s="277"/>
      <c r="D1" s="277"/>
      <c r="E1" s="277"/>
      <c r="F1" s="277"/>
      <c r="G1" s="277"/>
    </row>
    <row r="2" spans="1:7" x14ac:dyDescent="0.25">
      <c r="A2" s="128" t="str">
        <f>'Formato 1'!A2</f>
        <v xml:space="preserve"> Municipio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84" t="s">
        <v>460</v>
      </c>
      <c r="B5" s="282">
        <v>2017</v>
      </c>
      <c r="C5" s="282">
        <f>+B5+1</f>
        <v>2018</v>
      </c>
      <c r="D5" s="282">
        <f>+C5+1</f>
        <v>2019</v>
      </c>
      <c r="E5" s="282">
        <f>+D5+1</f>
        <v>2020</v>
      </c>
      <c r="F5" s="282">
        <f>+E5+1</f>
        <v>2021</v>
      </c>
      <c r="G5" s="36">
        <v>2022</v>
      </c>
    </row>
    <row r="6" spans="1:7" ht="48.75" customHeight="1" x14ac:dyDescent="0.25">
      <c r="A6" s="285"/>
      <c r="B6" s="283"/>
      <c r="C6" s="283"/>
      <c r="D6" s="283"/>
      <c r="E6" s="283"/>
      <c r="F6" s="283"/>
      <c r="G6" s="37" t="s">
        <v>501</v>
      </c>
    </row>
    <row r="7" spans="1:7" x14ac:dyDescent="0.25">
      <c r="A7" s="26" t="s">
        <v>461</v>
      </c>
      <c r="B7" s="38">
        <f t="shared" ref="B7:G7" si="0">SUM(B8:B16)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 t="shared" ref="B18:G18" si="1">SUM(B19:B27)</f>
        <v>0</v>
      </c>
      <c r="C18" s="12">
        <f t="shared" si="1"/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 t="shared" ref="B29:G29" si="2">B7+B18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80" t="s">
        <v>497</v>
      </c>
      <c r="B32" s="280"/>
      <c r="C32" s="280"/>
      <c r="D32" s="280"/>
      <c r="E32" s="280"/>
      <c r="F32" s="280"/>
      <c r="G32" s="280"/>
    </row>
    <row r="33" spans="1:7" x14ac:dyDescent="0.25">
      <c r="A33" s="280" t="s">
        <v>498</v>
      </c>
      <c r="B33" s="280"/>
      <c r="C33" s="280"/>
      <c r="D33" s="280"/>
      <c r="E33" s="280"/>
      <c r="F33" s="280"/>
      <c r="G33" s="2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86" t="s">
        <v>503</v>
      </c>
      <c r="B1" s="286"/>
      <c r="C1" s="286"/>
      <c r="D1" s="286"/>
      <c r="E1" s="286"/>
      <c r="F1" s="286"/>
    </row>
    <row r="2" spans="1:6" ht="20.100000000000001" customHeight="1" x14ac:dyDescent="0.25">
      <c r="A2" s="110" t="str">
        <f>'Formato 1'!A2</f>
        <v xml:space="preserve"> Municipio de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showGridLines="0" topLeftCell="A1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4.42578125" bestFit="1" customWidth="1"/>
  </cols>
  <sheetData>
    <row r="1" spans="1:8" ht="40.9" customHeight="1" x14ac:dyDescent="0.25">
      <c r="A1" s="250" t="s">
        <v>122</v>
      </c>
      <c r="B1" s="251"/>
      <c r="C1" s="251"/>
      <c r="D1" s="251"/>
      <c r="E1" s="251"/>
      <c r="F1" s="251"/>
      <c r="G1" s="251"/>
      <c r="H1" s="252"/>
    </row>
    <row r="2" spans="1:8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11" x14ac:dyDescent="0.25">
      <c r="A17" s="107"/>
      <c r="B17" s="91"/>
      <c r="C17" s="91"/>
      <c r="D17" s="91"/>
      <c r="E17" s="91"/>
      <c r="F17" s="91"/>
      <c r="G17" s="91"/>
      <c r="H17" s="91"/>
    </row>
    <row r="18" spans="1:11" x14ac:dyDescent="0.25">
      <c r="A18" s="8" t="s">
        <v>140</v>
      </c>
      <c r="B18" s="206">
        <v>129886477.67</v>
      </c>
      <c r="C18" s="108"/>
      <c r="D18" s="108"/>
      <c r="E18" s="108"/>
      <c r="F18" s="206">
        <v>100734236.09999999</v>
      </c>
      <c r="G18" s="108"/>
      <c r="H18" s="108"/>
      <c r="J18" s="214"/>
      <c r="K18" s="214"/>
    </row>
    <row r="19" spans="1:11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11" ht="14.45" customHeight="1" x14ac:dyDescent="0.25">
      <c r="A20" s="8" t="s">
        <v>141</v>
      </c>
      <c r="B20" s="4">
        <f t="shared" ref="B20:H20" si="3">B8+B18</f>
        <v>129886477.67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100734236.09999999</v>
      </c>
      <c r="G20" s="4">
        <f t="shared" si="3"/>
        <v>0</v>
      </c>
      <c r="H20" s="4">
        <f t="shared" si="3"/>
        <v>0</v>
      </c>
    </row>
    <row r="21" spans="1:11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11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11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11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11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11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11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11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11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11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11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11" x14ac:dyDescent="0.25">
      <c r="A32" s="61"/>
    </row>
    <row r="33" spans="1:8" ht="14.45" customHeight="1" x14ac:dyDescent="0.25">
      <c r="A33" s="253" t="s">
        <v>151</v>
      </c>
      <c r="B33" s="253"/>
      <c r="C33" s="253"/>
      <c r="D33" s="253"/>
      <c r="E33" s="253"/>
      <c r="F33" s="253"/>
      <c r="G33" s="253"/>
      <c r="H33" s="253"/>
    </row>
    <row r="34" spans="1:8" ht="14.45" customHeight="1" x14ac:dyDescent="0.25">
      <c r="A34" s="253"/>
      <c r="B34" s="253"/>
      <c r="C34" s="253"/>
      <c r="D34" s="253"/>
      <c r="E34" s="253"/>
      <c r="F34" s="253"/>
      <c r="G34" s="253"/>
      <c r="H34" s="253"/>
    </row>
    <row r="35" spans="1:8" ht="14.45" customHeight="1" x14ac:dyDescent="0.25">
      <c r="A35" s="253"/>
      <c r="B35" s="253"/>
      <c r="C35" s="253"/>
      <c r="D35" s="253"/>
      <c r="E35" s="253"/>
      <c r="F35" s="253"/>
      <c r="G35" s="253"/>
      <c r="H35" s="253"/>
    </row>
    <row r="36" spans="1:8" ht="14.45" customHeight="1" x14ac:dyDescent="0.25">
      <c r="A36" s="253"/>
      <c r="B36" s="253"/>
      <c r="C36" s="253"/>
      <c r="D36" s="253"/>
      <c r="E36" s="253"/>
      <c r="F36" s="253"/>
      <c r="G36" s="253"/>
      <c r="H36" s="253"/>
    </row>
    <row r="37" spans="1:8" ht="14.45" customHeight="1" x14ac:dyDescent="0.25">
      <c r="A37" s="253"/>
      <c r="B37" s="253"/>
      <c r="C37" s="253"/>
      <c r="D37" s="253"/>
      <c r="E37" s="253"/>
      <c r="F37" s="253"/>
      <c r="G37" s="253"/>
      <c r="H37" s="25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>SUM(C42:C44)</f>
        <v>0</v>
      </c>
      <c r="D41" s="4">
        <f>SUM(D42:D44)</f>
        <v>0</v>
      </c>
      <c r="E41" s="4">
        <f>SUM(E42:E44)</f>
        <v>0</v>
      </c>
      <c r="F41" s="4">
        <f>SUM(F42:F44)</f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zoomScale="75" zoomScaleNormal="75" workbookViewId="0">
      <selection activeCell="H30" sqref="H3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0" t="s">
        <v>162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</row>
    <row r="2" spans="1:11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652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648</v>
      </c>
      <c r="J6" s="1" t="s">
        <v>649</v>
      </c>
      <c r="K6" s="1" t="s">
        <v>650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>SUM(H9:H12)</f>
        <v>0</v>
      </c>
      <c r="I8" s="4">
        <f>SUM(I9:I12)</f>
        <v>0</v>
      </c>
      <c r="J8" s="4">
        <f>SUM(J9:J12)</f>
        <v>0</v>
      </c>
      <c r="K8" s="4">
        <f>SUM(K9:K12)</f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>SUM(H15:H18)</f>
        <v>0</v>
      </c>
      <c r="I14" s="4">
        <f>SUM(I15:I18)</f>
        <v>0</v>
      </c>
      <c r="J14" s="4">
        <f>SUM(J15:J18)</f>
        <v>0</v>
      </c>
      <c r="K14" s="4">
        <f>SUM(K15:K18)</f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>SUM(H8,H14)</f>
        <v>0</v>
      </c>
      <c r="I20" s="4">
        <f>SUM(I8,I14)</f>
        <v>0</v>
      </c>
      <c r="J20" s="4">
        <f>SUM(J8,J14)</f>
        <v>0</v>
      </c>
      <c r="K20" s="4">
        <f>SUM(K8,K14)</f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zoomScale="99" zoomScaleNormal="99" workbookViewId="0">
      <selection activeCell="F19" sqref="F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8" width="15.28515625" bestFit="1" customWidth="1"/>
    <col min="9" max="9" width="17" bestFit="1" customWidth="1"/>
    <col min="11" max="12" width="15.28515625" bestFit="1" customWidth="1"/>
  </cols>
  <sheetData>
    <row r="1" spans="1:4" ht="40.9" customHeight="1" x14ac:dyDescent="0.25">
      <c r="A1" s="250" t="s">
        <v>183</v>
      </c>
      <c r="B1" s="251"/>
      <c r="C1" s="251"/>
      <c r="D1" s="252"/>
    </row>
    <row r="2" spans="1:4" x14ac:dyDescent="0.25">
      <c r="A2" s="110" t="str">
        <f>'Formato 1'!A2</f>
        <v xml:space="preserve"> Municipio de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878816025.5</v>
      </c>
      <c r="C8" s="14">
        <f>SUM(C9:C11)</f>
        <v>1053798807.28</v>
      </c>
      <c r="D8" s="14">
        <f>SUM(D9:D11)</f>
        <v>1042270393.98</v>
      </c>
    </row>
    <row r="9" spans="1:4" x14ac:dyDescent="0.25">
      <c r="A9" s="58" t="s">
        <v>189</v>
      </c>
      <c r="B9" s="207">
        <v>643339354.46000004</v>
      </c>
      <c r="C9" s="207">
        <v>818550311.38</v>
      </c>
      <c r="D9" s="207">
        <v>807021898.08000004</v>
      </c>
    </row>
    <row r="10" spans="1:4" x14ac:dyDescent="0.25">
      <c r="A10" s="58" t="s">
        <v>190</v>
      </c>
      <c r="B10" s="207">
        <v>235476671.03999999</v>
      </c>
      <c r="C10" s="207">
        <v>235248495.90000001</v>
      </c>
      <c r="D10" s="207">
        <v>235248495.90000001</v>
      </c>
    </row>
    <row r="11" spans="1:4" x14ac:dyDescent="0.25">
      <c r="A11" s="58" t="s">
        <v>191</v>
      </c>
      <c r="B11" s="208">
        <f>B44</f>
        <v>0</v>
      </c>
      <c r="C11" s="208">
        <f>C44</f>
        <v>0</v>
      </c>
      <c r="D11" s="208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878816025.5</v>
      </c>
      <c r="C13" s="14">
        <f>C14+C15</f>
        <v>1463643388.48</v>
      </c>
      <c r="D13" s="14">
        <f>D14+D15</f>
        <v>1386582117.25</v>
      </c>
    </row>
    <row r="14" spans="1:4" x14ac:dyDescent="0.25">
      <c r="A14" s="58" t="s">
        <v>193</v>
      </c>
      <c r="B14" s="207">
        <v>639125426.46000004</v>
      </c>
      <c r="C14" s="207">
        <v>923984529.30999994</v>
      </c>
      <c r="D14" s="207">
        <v>881339644.03999996</v>
      </c>
    </row>
    <row r="15" spans="1:4" x14ac:dyDescent="0.25">
      <c r="A15" s="58" t="s">
        <v>194</v>
      </c>
      <c r="B15" s="207">
        <v>239690599.03999999</v>
      </c>
      <c r="C15" s="207">
        <v>539658859.16999996</v>
      </c>
      <c r="D15" s="207">
        <v>505242473.20999998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432616760.42000002</v>
      </c>
      <c r="D17" s="14">
        <f>D18+D19</f>
        <v>432024951.11000001</v>
      </c>
    </row>
    <row r="18" spans="1:4" x14ac:dyDescent="0.25">
      <c r="A18" s="58" t="s">
        <v>196</v>
      </c>
      <c r="B18" s="16">
        <v>0</v>
      </c>
      <c r="C18" s="207">
        <v>432616760.42000002</v>
      </c>
      <c r="D18" s="207">
        <v>432024951.11000001</v>
      </c>
    </row>
    <row r="19" spans="1:4" x14ac:dyDescent="0.25">
      <c r="A19" s="58" t="s">
        <v>197</v>
      </c>
      <c r="B19" s="16">
        <v>0</v>
      </c>
      <c r="C19" s="207">
        <v>0</v>
      </c>
      <c r="D19" s="20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22772179.219999969</v>
      </c>
      <c r="D21" s="14">
        <f>D8-D13+D17</f>
        <v>87713227.840000033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22772179.219999969</v>
      </c>
      <c r="D23" s="14">
        <f>D21-D11</f>
        <v>87713227.840000033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-409844581.20000005</v>
      </c>
      <c r="D25" s="14">
        <f>D23-D17</f>
        <v>-344311723.26999998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-409844581.20000005</v>
      </c>
      <c r="D33" s="4">
        <f>D25+D29</f>
        <v>-344311723.26999998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643339354.46000004</v>
      </c>
      <c r="C48" s="96">
        <f>C9</f>
        <v>818550311.38</v>
      </c>
      <c r="D48" s="96">
        <f>D9</f>
        <v>807021898.08000004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639125426.46000004</v>
      </c>
      <c r="C53" s="47">
        <f>C14</f>
        <v>923984529.30999994</v>
      </c>
      <c r="D53" s="47">
        <f>D14</f>
        <v>881339644.03999996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432616760.42000002</v>
      </c>
      <c r="D55" s="47">
        <f>D18</f>
        <v>432024951.11000001</v>
      </c>
    </row>
    <row r="56" spans="1:4" x14ac:dyDescent="0.25">
      <c r="A56" s="45"/>
      <c r="B56" s="49"/>
      <c r="C56" s="49"/>
      <c r="D56" s="49"/>
    </row>
    <row r="57" spans="1:4" s="203" customFormat="1" x14ac:dyDescent="0.25">
      <c r="A57" s="201" t="s">
        <v>218</v>
      </c>
      <c r="B57" s="202">
        <f>B48+B49-B53+B55</f>
        <v>4213928</v>
      </c>
      <c r="C57" s="202">
        <f>C48+C49-C53+C55</f>
        <v>327182542.49000007</v>
      </c>
      <c r="D57" s="202">
        <f>D48+D49-D53+D55</f>
        <v>357707205.1500001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4213928</v>
      </c>
      <c r="C59" s="4">
        <f>C57-C49</f>
        <v>327182542.49000007</v>
      </c>
      <c r="D59" s="4">
        <f>D57-D49</f>
        <v>357707205.1500001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235476671.03999999</v>
      </c>
      <c r="C63" s="98">
        <f>C10</f>
        <v>235248495.90000001</v>
      </c>
      <c r="D63" s="98">
        <f>D10</f>
        <v>235248495.90000001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239690599.03999999</v>
      </c>
      <c r="C68" s="94">
        <f>C15</f>
        <v>539658859.16999996</v>
      </c>
      <c r="D68" s="94">
        <f>D15</f>
        <v>505242473.20999998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s="203" customFormat="1" x14ac:dyDescent="0.25">
      <c r="A72" s="201" t="s">
        <v>222</v>
      </c>
      <c r="B72" s="204">
        <f>B63+B64-B68+B70</f>
        <v>-4213928</v>
      </c>
      <c r="C72" s="204">
        <f>C63+C64-C68+C70</f>
        <v>-304410363.26999998</v>
      </c>
      <c r="D72" s="204">
        <f>D63+D64-D68+D70</f>
        <v>-269993977.30999994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-4213928</v>
      </c>
      <c r="C74" s="14">
        <f>C72-C64</f>
        <v>-304410363.26999998</v>
      </c>
      <c r="D74" s="14">
        <f>D72-D64</f>
        <v>-269993977.30999994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ignoredErrors>
    <ignoredError sqref="B8:D8 B29:D33 B37:D44 B48:D59 B63:D71 B12:D13 B16:D17 B20:D25 B18:B19 B73:D74 B72 D7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1"/>
  <sheetViews>
    <sheetView showGridLines="0" topLeftCell="A34" zoomScale="68" zoomScaleNormal="68" workbookViewId="0">
      <selection activeCell="D78" sqref="D78"/>
    </sheetView>
  </sheetViews>
  <sheetFormatPr baseColWidth="10" defaultColWidth="11" defaultRowHeight="15" x14ac:dyDescent="0.25"/>
  <cols>
    <col min="1" max="1" width="103.42578125" customWidth="1"/>
    <col min="2" max="7" width="30.85546875" customWidth="1"/>
    <col min="8" max="8" width="11" customWidth="1"/>
  </cols>
  <sheetData>
    <row r="1" spans="1:7" ht="40.9" customHeight="1" x14ac:dyDescent="0.25">
      <c r="A1" s="250" t="s">
        <v>224</v>
      </c>
      <c r="B1" s="251"/>
      <c r="C1" s="251"/>
      <c r="D1" s="251"/>
      <c r="E1" s="251"/>
      <c r="F1" s="251"/>
      <c r="G1" s="252"/>
    </row>
    <row r="2" spans="1:7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54" t="s">
        <v>226</v>
      </c>
      <c r="B6" s="256" t="s">
        <v>227</v>
      </c>
      <c r="C6" s="256"/>
      <c r="D6" s="256"/>
      <c r="E6" s="256"/>
      <c r="F6" s="256"/>
      <c r="G6" s="256" t="s">
        <v>228</v>
      </c>
    </row>
    <row r="7" spans="1:7" x14ac:dyDescent="0.25">
      <c r="A7" s="25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5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95">
        <v>135795760</v>
      </c>
      <c r="C9" s="195">
        <v>4843349.76</v>
      </c>
      <c r="D9" s="164">
        <f>B9+C9</f>
        <v>140639109.75999999</v>
      </c>
      <c r="E9" s="195">
        <v>139416114.83000001</v>
      </c>
      <c r="F9" s="195">
        <v>139416114.83000001</v>
      </c>
      <c r="G9" s="47">
        <f t="shared" ref="G9:G15" si="0">F9-B9</f>
        <v>3620354.8300000131</v>
      </c>
    </row>
    <row r="10" spans="1:7" x14ac:dyDescent="0.25">
      <c r="A10" s="58" t="s">
        <v>235</v>
      </c>
      <c r="B10" s="195">
        <v>0</v>
      </c>
      <c r="C10" s="195">
        <v>0</v>
      </c>
      <c r="D10" s="164">
        <f t="shared" ref="D10:D15" si="1">B10+C10</f>
        <v>0</v>
      </c>
      <c r="E10" s="195">
        <v>0</v>
      </c>
      <c r="F10" s="195">
        <v>0</v>
      </c>
      <c r="G10" s="47">
        <f t="shared" si="0"/>
        <v>0</v>
      </c>
    </row>
    <row r="11" spans="1:7" x14ac:dyDescent="0.25">
      <c r="A11" s="58" t="s">
        <v>236</v>
      </c>
      <c r="B11" s="195">
        <v>0</v>
      </c>
      <c r="C11" s="195">
        <v>0</v>
      </c>
      <c r="D11" s="164">
        <f t="shared" si="1"/>
        <v>0</v>
      </c>
      <c r="E11" s="195">
        <v>0</v>
      </c>
      <c r="F11" s="195">
        <v>0</v>
      </c>
      <c r="G11" s="47">
        <f t="shared" si="0"/>
        <v>0</v>
      </c>
    </row>
    <row r="12" spans="1:7" x14ac:dyDescent="0.25">
      <c r="A12" s="58" t="s">
        <v>237</v>
      </c>
      <c r="B12" s="195">
        <v>114584680.2</v>
      </c>
      <c r="C12" s="195">
        <v>19630358.77</v>
      </c>
      <c r="D12" s="164">
        <f t="shared" si="1"/>
        <v>134215038.97</v>
      </c>
      <c r="E12" s="195">
        <v>141779217.65000001</v>
      </c>
      <c r="F12" s="195">
        <v>135208814.90000001</v>
      </c>
      <c r="G12" s="47">
        <f>F12-B12</f>
        <v>20624134.700000003</v>
      </c>
    </row>
    <row r="13" spans="1:7" x14ac:dyDescent="0.25">
      <c r="A13" s="58" t="s">
        <v>238</v>
      </c>
      <c r="B13" s="195">
        <v>13744332</v>
      </c>
      <c r="C13" s="195">
        <v>27138746.300000001</v>
      </c>
      <c r="D13" s="164">
        <f t="shared" si="1"/>
        <v>40883078.299999997</v>
      </c>
      <c r="E13" s="195">
        <f>28079605.09+1849240.11</f>
        <v>29928845.199999999</v>
      </c>
      <c r="F13" s="195">
        <f>28079605.09+1849240.11</f>
        <v>29928845.199999999</v>
      </c>
      <c r="G13" s="47">
        <f t="shared" si="0"/>
        <v>16184513.199999999</v>
      </c>
    </row>
    <row r="14" spans="1:7" x14ac:dyDescent="0.25">
      <c r="A14" s="58" t="s">
        <v>239</v>
      </c>
      <c r="B14" s="195">
        <v>17796094</v>
      </c>
      <c r="C14" s="195">
        <v>1147411.46</v>
      </c>
      <c r="D14" s="164">
        <f t="shared" si="1"/>
        <v>18943505.460000001</v>
      </c>
      <c r="E14" s="195">
        <v>11637525.85</v>
      </c>
      <c r="F14" s="195">
        <v>11637525.85</v>
      </c>
      <c r="G14" s="47">
        <f t="shared" si="0"/>
        <v>-6158568.1500000004</v>
      </c>
    </row>
    <row r="15" spans="1:7" x14ac:dyDescent="0.25">
      <c r="A15" s="58" t="s">
        <v>240</v>
      </c>
      <c r="B15" s="195">
        <v>0</v>
      </c>
      <c r="C15" s="195">
        <v>0</v>
      </c>
      <c r="D15" s="164">
        <f t="shared" si="1"/>
        <v>0</v>
      </c>
      <c r="E15" s="195">
        <v>0</v>
      </c>
      <c r="F15" s="195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2">SUM(B17:B27)</f>
        <v>352552828.84000003</v>
      </c>
      <c r="C16" s="47">
        <f t="shared" si="2"/>
        <v>61286413.499999993</v>
      </c>
      <c r="D16" s="164">
        <f t="shared" si="2"/>
        <v>413839242.33999997</v>
      </c>
      <c r="E16" s="47">
        <f t="shared" si="2"/>
        <v>416332392.42000002</v>
      </c>
      <c r="F16" s="47">
        <f t="shared" si="2"/>
        <v>417619680.56999999</v>
      </c>
      <c r="G16" s="47">
        <f t="shared" si="2"/>
        <v>65066851.730000019</v>
      </c>
    </row>
    <row r="17" spans="1:7" x14ac:dyDescent="0.25">
      <c r="A17" s="77" t="s">
        <v>242</v>
      </c>
      <c r="B17" s="195">
        <v>236152045.34999999</v>
      </c>
      <c r="C17" s="195">
        <v>48646962.619999997</v>
      </c>
      <c r="D17" s="164">
        <f t="shared" ref="D17:D27" si="3">B17+C17</f>
        <v>284799007.96999997</v>
      </c>
      <c r="E17" s="195">
        <v>288282455.36000001</v>
      </c>
      <c r="F17" s="195">
        <v>288282455.36000001</v>
      </c>
      <c r="G17" s="47">
        <f>F17-B17</f>
        <v>52130410.01000002</v>
      </c>
    </row>
    <row r="18" spans="1:7" x14ac:dyDescent="0.25">
      <c r="A18" s="77" t="s">
        <v>243</v>
      </c>
      <c r="B18" s="195">
        <v>46497095.770000003</v>
      </c>
      <c r="C18" s="195">
        <v>9167995.7300000004</v>
      </c>
      <c r="D18" s="164">
        <f t="shared" si="3"/>
        <v>55665091.5</v>
      </c>
      <c r="E18" s="195">
        <v>57340071.890000001</v>
      </c>
      <c r="F18" s="195">
        <v>57340071.890000001</v>
      </c>
      <c r="G18" s="47">
        <f t="shared" ref="G18:G27" si="4">F18-B18</f>
        <v>10842976.119999997</v>
      </c>
    </row>
    <row r="19" spans="1:7" x14ac:dyDescent="0.25">
      <c r="A19" s="77" t="s">
        <v>244</v>
      </c>
      <c r="B19" s="195">
        <v>20288658.949999999</v>
      </c>
      <c r="C19" s="195">
        <v>2737826.85</v>
      </c>
      <c r="D19" s="164">
        <f t="shared" si="3"/>
        <v>23026485.800000001</v>
      </c>
      <c r="E19" s="195">
        <v>23781513.260000002</v>
      </c>
      <c r="F19" s="195">
        <v>23781513.260000002</v>
      </c>
      <c r="G19" s="47">
        <f t="shared" si="4"/>
        <v>3492854.3100000024</v>
      </c>
    </row>
    <row r="20" spans="1:7" x14ac:dyDescent="0.25">
      <c r="A20" s="77" t="s">
        <v>245</v>
      </c>
      <c r="B20" s="196">
        <v>0</v>
      </c>
      <c r="C20" s="196">
        <v>0</v>
      </c>
      <c r="D20" s="164">
        <f t="shared" si="3"/>
        <v>0</v>
      </c>
      <c r="E20" s="196">
        <v>0</v>
      </c>
      <c r="F20" s="196">
        <v>0</v>
      </c>
      <c r="G20" s="47">
        <f t="shared" si="4"/>
        <v>0</v>
      </c>
    </row>
    <row r="21" spans="1:7" x14ac:dyDescent="0.25">
      <c r="A21" s="77" t="s">
        <v>246</v>
      </c>
      <c r="B21" s="196">
        <v>0</v>
      </c>
      <c r="C21" s="196">
        <v>0</v>
      </c>
      <c r="D21" s="164">
        <f t="shared" si="3"/>
        <v>0</v>
      </c>
      <c r="E21" s="196">
        <v>0</v>
      </c>
      <c r="F21" s="196">
        <v>0</v>
      </c>
      <c r="G21" s="47">
        <f t="shared" si="4"/>
        <v>0</v>
      </c>
    </row>
    <row r="22" spans="1:7" x14ac:dyDescent="0.25">
      <c r="A22" s="77" t="s">
        <v>247</v>
      </c>
      <c r="B22" s="195">
        <v>4836542.4800000004</v>
      </c>
      <c r="C22" s="195">
        <v>0</v>
      </c>
      <c r="D22" s="164">
        <f t="shared" si="3"/>
        <v>4836542.4800000004</v>
      </c>
      <c r="E22" s="195">
        <v>4923933.68</v>
      </c>
      <c r="F22" s="195">
        <v>4923933.68</v>
      </c>
      <c r="G22" s="47">
        <f t="shared" si="4"/>
        <v>87391.199999999255</v>
      </c>
    </row>
    <row r="23" spans="1:7" x14ac:dyDescent="0.25">
      <c r="A23" s="77" t="s">
        <v>248</v>
      </c>
      <c r="B23" s="196">
        <v>0</v>
      </c>
      <c r="C23" s="196">
        <v>0</v>
      </c>
      <c r="D23" s="164">
        <f t="shared" si="3"/>
        <v>0</v>
      </c>
      <c r="E23" s="196">
        <v>0</v>
      </c>
      <c r="F23" s="196">
        <v>0</v>
      </c>
      <c r="G23" s="47">
        <f t="shared" si="4"/>
        <v>0</v>
      </c>
    </row>
    <row r="24" spans="1:7" x14ac:dyDescent="0.25">
      <c r="A24" s="77" t="s">
        <v>249</v>
      </c>
      <c r="B24" s="196">
        <v>0</v>
      </c>
      <c r="C24" s="196">
        <v>0</v>
      </c>
      <c r="D24" s="164">
        <f t="shared" si="3"/>
        <v>0</v>
      </c>
      <c r="E24" s="196">
        <v>0</v>
      </c>
      <c r="F24" s="196">
        <v>0</v>
      </c>
      <c r="G24" s="47">
        <f t="shared" si="4"/>
        <v>0</v>
      </c>
    </row>
    <row r="25" spans="1:7" x14ac:dyDescent="0.25">
      <c r="A25" s="77" t="s">
        <v>250</v>
      </c>
      <c r="B25" s="195">
        <v>4088044.04</v>
      </c>
      <c r="C25" s="195">
        <v>733628.3</v>
      </c>
      <c r="D25" s="164">
        <f t="shared" si="3"/>
        <v>4821672.34</v>
      </c>
      <c r="E25" s="195">
        <v>5440771.9400000004</v>
      </c>
      <c r="F25" s="195">
        <v>5440771.9400000004</v>
      </c>
      <c r="G25" s="47">
        <f t="shared" si="4"/>
        <v>1352727.9000000004</v>
      </c>
    </row>
    <row r="26" spans="1:7" x14ac:dyDescent="0.25">
      <c r="A26" s="77" t="s">
        <v>251</v>
      </c>
      <c r="B26" s="195">
        <v>40690442.25</v>
      </c>
      <c r="C26" s="195">
        <v>0</v>
      </c>
      <c r="D26" s="164">
        <f t="shared" si="3"/>
        <v>40690442.25</v>
      </c>
      <c r="E26" s="195">
        <v>36563646.289999999</v>
      </c>
      <c r="F26" s="195">
        <v>37850934.439999998</v>
      </c>
      <c r="G26" s="47">
        <f t="shared" si="4"/>
        <v>-2839507.8100000024</v>
      </c>
    </row>
    <row r="27" spans="1:7" x14ac:dyDescent="0.25">
      <c r="A27" s="77" t="s">
        <v>252</v>
      </c>
      <c r="B27" s="195">
        <v>0</v>
      </c>
      <c r="C27" s="195">
        <v>0</v>
      </c>
      <c r="D27" s="164">
        <f t="shared" si="3"/>
        <v>0</v>
      </c>
      <c r="E27" s="195">
        <v>0</v>
      </c>
      <c r="F27" s="195">
        <v>0</v>
      </c>
      <c r="G27" s="47">
        <f t="shared" si="4"/>
        <v>0</v>
      </c>
    </row>
    <row r="28" spans="1:7" x14ac:dyDescent="0.25">
      <c r="A28" s="58" t="s">
        <v>253</v>
      </c>
      <c r="B28" s="47">
        <f t="shared" ref="B28:G28" si="5">SUM(B29:B33)</f>
        <v>4196837.0600000005</v>
      </c>
      <c r="C28" s="47">
        <f t="shared" si="5"/>
        <v>298514.64</v>
      </c>
      <c r="D28" s="164">
        <f t="shared" si="5"/>
        <v>4495351.7</v>
      </c>
      <c r="E28" s="47">
        <f t="shared" si="5"/>
        <v>5601655.7600000007</v>
      </c>
      <c r="F28" s="47">
        <f t="shared" si="5"/>
        <v>5601655.7600000007</v>
      </c>
      <c r="G28" s="47">
        <f t="shared" si="5"/>
        <v>1404818.7000000002</v>
      </c>
    </row>
    <row r="29" spans="1:7" x14ac:dyDescent="0.25">
      <c r="A29" s="77" t="s">
        <v>254</v>
      </c>
      <c r="B29" s="195">
        <v>234450.42</v>
      </c>
      <c r="C29" s="195">
        <v>0</v>
      </c>
      <c r="D29" s="164">
        <f t="shared" ref="D29:D36" si="6">B29+C29</f>
        <v>234450.42</v>
      </c>
      <c r="E29" s="195">
        <v>16264.69</v>
      </c>
      <c r="F29" s="195">
        <v>16264.69</v>
      </c>
      <c r="G29" s="47">
        <f t="shared" ref="G29:G34" si="7">F29-B29</f>
        <v>-218185.73</v>
      </c>
    </row>
    <row r="30" spans="1:7" x14ac:dyDescent="0.25">
      <c r="A30" s="77" t="s">
        <v>255</v>
      </c>
      <c r="B30" s="195">
        <v>3962386.64</v>
      </c>
      <c r="C30" s="195">
        <v>298514.64</v>
      </c>
      <c r="D30" s="164">
        <f t="shared" si="6"/>
        <v>4260901.28</v>
      </c>
      <c r="E30" s="195">
        <v>5585391.0700000003</v>
      </c>
      <c r="F30" s="195">
        <v>5585391.0700000003</v>
      </c>
      <c r="G30" s="47">
        <f t="shared" si="7"/>
        <v>1623004.4300000002</v>
      </c>
    </row>
    <row r="31" spans="1:7" x14ac:dyDescent="0.25">
      <c r="A31" s="77" t="s">
        <v>256</v>
      </c>
      <c r="B31" s="195">
        <v>0</v>
      </c>
      <c r="C31" s="195">
        <v>0</v>
      </c>
      <c r="D31" s="164">
        <f t="shared" si="6"/>
        <v>0</v>
      </c>
      <c r="E31" s="195">
        <v>0</v>
      </c>
      <c r="F31" s="195">
        <v>0</v>
      </c>
      <c r="G31" s="47">
        <f t="shared" si="7"/>
        <v>0</v>
      </c>
    </row>
    <row r="32" spans="1:7" x14ac:dyDescent="0.25">
      <c r="A32" s="77" t="s">
        <v>257</v>
      </c>
      <c r="B32" s="196">
        <v>0</v>
      </c>
      <c r="C32" s="196">
        <v>0</v>
      </c>
      <c r="D32" s="164">
        <f t="shared" si="6"/>
        <v>0</v>
      </c>
      <c r="E32" s="196">
        <v>0</v>
      </c>
      <c r="F32" s="196">
        <v>0</v>
      </c>
      <c r="G32" s="47">
        <f t="shared" si="7"/>
        <v>0</v>
      </c>
    </row>
    <row r="33" spans="1:9" ht="14.45" customHeight="1" x14ac:dyDescent="0.25">
      <c r="A33" s="77" t="s">
        <v>258</v>
      </c>
      <c r="B33" s="195">
        <v>0</v>
      </c>
      <c r="C33" s="195">
        <v>0</v>
      </c>
      <c r="D33" s="164">
        <f t="shared" si="6"/>
        <v>0</v>
      </c>
      <c r="E33" s="195">
        <v>0</v>
      </c>
      <c r="F33" s="195">
        <v>0</v>
      </c>
      <c r="G33" s="47">
        <f t="shared" si="7"/>
        <v>0</v>
      </c>
    </row>
    <row r="34" spans="1:9" ht="14.45" customHeight="1" x14ac:dyDescent="0.25">
      <c r="A34" s="58" t="s">
        <v>259</v>
      </c>
      <c r="B34" s="195">
        <v>4668822.3600000003</v>
      </c>
      <c r="C34" s="195">
        <v>78639885.700000003</v>
      </c>
      <c r="D34" s="164">
        <f t="shared" si="6"/>
        <v>83308708.060000002</v>
      </c>
      <c r="E34" s="195">
        <v>73854559.299999997</v>
      </c>
      <c r="F34" s="195">
        <v>67609260.599999994</v>
      </c>
      <c r="G34" s="47">
        <f t="shared" si="7"/>
        <v>62940438.239999995</v>
      </c>
    </row>
    <row r="35" spans="1:9" ht="14.45" customHeight="1" x14ac:dyDescent="0.25">
      <c r="A35" s="58" t="s">
        <v>260</v>
      </c>
      <c r="B35" s="47">
        <f t="shared" ref="B35:G35" si="8">B36</f>
        <v>0</v>
      </c>
      <c r="C35" s="47">
        <f t="shared" si="8"/>
        <v>0</v>
      </c>
      <c r="D35" s="164">
        <f t="shared" si="6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9" ht="14.45" customHeight="1" x14ac:dyDescent="0.25">
      <c r="A36" s="77" t="s">
        <v>261</v>
      </c>
      <c r="B36" s="47">
        <v>0</v>
      </c>
      <c r="C36" s="47">
        <v>0</v>
      </c>
      <c r="D36" s="164">
        <f t="shared" si="6"/>
        <v>0</v>
      </c>
      <c r="E36" s="47">
        <v>0</v>
      </c>
      <c r="F36" s="47">
        <v>0</v>
      </c>
      <c r="G36" s="47">
        <f>F36-B36</f>
        <v>0</v>
      </c>
    </row>
    <row r="37" spans="1:9" ht="14.45" customHeight="1" x14ac:dyDescent="0.25">
      <c r="A37" s="58" t="s">
        <v>262</v>
      </c>
      <c r="B37" s="47">
        <f t="shared" ref="B37:G37" si="9">B38+B39</f>
        <v>0</v>
      </c>
      <c r="C37" s="47">
        <f t="shared" si="9"/>
        <v>0</v>
      </c>
      <c r="D37" s="164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9" x14ac:dyDescent="0.25">
      <c r="A38" s="77" t="s">
        <v>263</v>
      </c>
      <c r="B38" s="47">
        <v>0</v>
      </c>
      <c r="C38" s="47">
        <v>0</v>
      </c>
      <c r="D38" s="164">
        <f>B38+C38</f>
        <v>0</v>
      </c>
      <c r="E38" s="47">
        <v>0</v>
      </c>
      <c r="F38" s="47">
        <v>0</v>
      </c>
      <c r="G38" s="47">
        <f>F38-B38</f>
        <v>0</v>
      </c>
    </row>
    <row r="39" spans="1:9" x14ac:dyDescent="0.25">
      <c r="A39" s="77" t="s">
        <v>264</v>
      </c>
      <c r="B39" s="47">
        <v>0</v>
      </c>
      <c r="C39" s="47">
        <v>0</v>
      </c>
      <c r="D39" s="164">
        <f>B39+C39</f>
        <v>0</v>
      </c>
      <c r="E39" s="47">
        <v>0</v>
      </c>
      <c r="F39" s="47">
        <v>0</v>
      </c>
      <c r="G39" s="47">
        <f>F39-B39</f>
        <v>0</v>
      </c>
    </row>
    <row r="40" spans="1:9" x14ac:dyDescent="0.25">
      <c r="A40" s="45"/>
      <c r="B40" s="47"/>
      <c r="C40" s="47"/>
      <c r="D40" s="164"/>
      <c r="E40" s="47"/>
      <c r="F40" s="47"/>
      <c r="G40" s="47"/>
    </row>
    <row r="41" spans="1:9" x14ac:dyDescent="0.25">
      <c r="A41" s="3" t="s">
        <v>265</v>
      </c>
      <c r="B41" s="4">
        <f t="shared" ref="B41:G41" si="10">SUM(B9,B10,B11,B12,B13,B14,B15,B16,B28,B34,B35,B37)</f>
        <v>643339354.45999992</v>
      </c>
      <c r="C41" s="4">
        <f t="shared" si="10"/>
        <v>192984680.13</v>
      </c>
      <c r="D41" s="187">
        <f>D9+D10+D11+D12+D13+D14+D15+D16+D28++D34+D35+D37</f>
        <v>836324034.58999991</v>
      </c>
      <c r="E41" s="4">
        <f t="shared" si="10"/>
        <v>818550311.00999999</v>
      </c>
      <c r="F41" s="4">
        <f t="shared" si="10"/>
        <v>807021897.71000004</v>
      </c>
      <c r="G41" s="4">
        <f t="shared" si="10"/>
        <v>163682543.25000003</v>
      </c>
      <c r="I41" s="198"/>
    </row>
    <row r="42" spans="1:9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163682543.25000003</v>
      </c>
    </row>
    <row r="43" spans="1:9" x14ac:dyDescent="0.25">
      <c r="A43" s="45"/>
      <c r="B43" s="49"/>
      <c r="C43" s="49"/>
      <c r="D43" s="49"/>
      <c r="E43" s="49"/>
      <c r="F43" s="49"/>
      <c r="G43" s="49"/>
    </row>
    <row r="44" spans="1:9" x14ac:dyDescent="0.25">
      <c r="A44" s="3" t="s">
        <v>267</v>
      </c>
      <c r="B44" s="49"/>
      <c r="C44" s="49"/>
      <c r="D44" s="49"/>
      <c r="E44" s="49"/>
      <c r="F44" s="49"/>
      <c r="G44" s="49"/>
    </row>
    <row r="45" spans="1:9" x14ac:dyDescent="0.25">
      <c r="A45" s="58" t="s">
        <v>268</v>
      </c>
      <c r="B45" s="47">
        <f t="shared" ref="B45:G45" si="11">SUM(B46:B53)</f>
        <v>235476671.04000002</v>
      </c>
      <c r="C45" s="47">
        <f t="shared" si="11"/>
        <v>-4451742.3599999994</v>
      </c>
      <c r="D45" s="164">
        <f>SUM(D46:D53)</f>
        <v>231024928.68000001</v>
      </c>
      <c r="E45" s="47">
        <f t="shared" si="11"/>
        <v>231216882.19</v>
      </c>
      <c r="F45" s="47">
        <f t="shared" si="11"/>
        <v>231216882.19</v>
      </c>
      <c r="G45" s="47">
        <f t="shared" si="11"/>
        <v>-4259788.849999994</v>
      </c>
    </row>
    <row r="46" spans="1:9" x14ac:dyDescent="0.25">
      <c r="A46" s="80" t="s">
        <v>269</v>
      </c>
      <c r="B46" s="196">
        <v>0</v>
      </c>
      <c r="C46" s="196">
        <v>0</v>
      </c>
      <c r="D46" s="164">
        <f>B46+C46</f>
        <v>0</v>
      </c>
      <c r="E46" s="196">
        <v>0</v>
      </c>
      <c r="F46" s="196">
        <v>0</v>
      </c>
      <c r="G46" s="47">
        <f>F46-B46</f>
        <v>0</v>
      </c>
    </row>
    <row r="47" spans="1:9" x14ac:dyDescent="0.25">
      <c r="A47" s="80" t="s">
        <v>270</v>
      </c>
      <c r="B47" s="196">
        <v>0</v>
      </c>
      <c r="C47" s="196">
        <v>0</v>
      </c>
      <c r="D47" s="164">
        <f t="shared" ref="D47:D53" si="12">B47+C47</f>
        <v>0</v>
      </c>
      <c r="E47" s="196">
        <v>0</v>
      </c>
      <c r="F47" s="196">
        <v>0</v>
      </c>
      <c r="G47" s="47">
        <f t="shared" ref="G47:G52" si="13">F47-B47</f>
        <v>0</v>
      </c>
    </row>
    <row r="48" spans="1:9" x14ac:dyDescent="0.25">
      <c r="A48" s="80" t="s">
        <v>271</v>
      </c>
      <c r="B48" s="195">
        <v>55554038.799999997</v>
      </c>
      <c r="C48" s="195">
        <v>-3689795.36</v>
      </c>
      <c r="D48" s="164">
        <f t="shared" si="12"/>
        <v>51864243.439999998</v>
      </c>
      <c r="E48" s="195">
        <v>52056196.950000003</v>
      </c>
      <c r="F48" s="195">
        <v>52056196.950000003</v>
      </c>
      <c r="G48" s="47">
        <f t="shared" si="13"/>
        <v>-3497841.849999994</v>
      </c>
    </row>
    <row r="49" spans="1:7" ht="30" x14ac:dyDescent="0.25">
      <c r="A49" s="80" t="s">
        <v>272</v>
      </c>
      <c r="B49" s="195">
        <v>179922632.24000001</v>
      </c>
      <c r="C49" s="195">
        <v>-761947</v>
      </c>
      <c r="D49" s="164">
        <f>B49+C49</f>
        <v>179160685.24000001</v>
      </c>
      <c r="E49" s="195">
        <v>179160685.24000001</v>
      </c>
      <c r="F49" s="195">
        <v>179160685.24000001</v>
      </c>
      <c r="G49" s="47">
        <f t="shared" si="13"/>
        <v>-761947</v>
      </c>
    </row>
    <row r="50" spans="1:7" x14ac:dyDescent="0.25">
      <c r="A50" s="80" t="s">
        <v>273</v>
      </c>
      <c r="B50" s="196">
        <v>0</v>
      </c>
      <c r="C50" s="196">
        <v>0</v>
      </c>
      <c r="D50" s="164">
        <f t="shared" si="12"/>
        <v>0</v>
      </c>
      <c r="E50" s="196">
        <v>0</v>
      </c>
      <c r="F50" s="196">
        <v>0</v>
      </c>
      <c r="G50" s="47">
        <f t="shared" si="13"/>
        <v>0</v>
      </c>
    </row>
    <row r="51" spans="1:7" x14ac:dyDescent="0.25">
      <c r="A51" s="80" t="s">
        <v>274</v>
      </c>
      <c r="B51" s="196">
        <v>0</v>
      </c>
      <c r="C51" s="196">
        <v>0</v>
      </c>
      <c r="D51" s="164">
        <f t="shared" si="12"/>
        <v>0</v>
      </c>
      <c r="E51" s="196">
        <v>0</v>
      </c>
      <c r="F51" s="196">
        <v>0</v>
      </c>
      <c r="G51" s="47">
        <f t="shared" si="13"/>
        <v>0</v>
      </c>
    </row>
    <row r="52" spans="1:7" x14ac:dyDescent="0.25">
      <c r="A52" s="81" t="s">
        <v>275</v>
      </c>
      <c r="B52" s="196">
        <v>0</v>
      </c>
      <c r="C52" s="196">
        <v>0</v>
      </c>
      <c r="D52" s="164">
        <f t="shared" si="12"/>
        <v>0</v>
      </c>
      <c r="E52" s="196">
        <v>0</v>
      </c>
      <c r="F52" s="196">
        <v>0</v>
      </c>
      <c r="G52" s="47">
        <f t="shared" si="13"/>
        <v>0</v>
      </c>
    </row>
    <row r="53" spans="1:7" x14ac:dyDescent="0.25">
      <c r="A53" s="77" t="s">
        <v>276</v>
      </c>
      <c r="B53" s="196">
        <v>0</v>
      </c>
      <c r="C53" s="196">
        <v>0</v>
      </c>
      <c r="D53" s="164">
        <f t="shared" si="12"/>
        <v>0</v>
      </c>
      <c r="E53" s="196">
        <v>0</v>
      </c>
      <c r="F53" s="196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4">SUM(B55:B58)</f>
        <v>0</v>
      </c>
      <c r="C54" s="47">
        <f t="shared" si="14"/>
        <v>4132000</v>
      </c>
      <c r="D54" s="164">
        <f t="shared" si="14"/>
        <v>4132000</v>
      </c>
      <c r="E54" s="47">
        <f t="shared" si="14"/>
        <v>4031614.08</v>
      </c>
      <c r="F54" s="47">
        <f t="shared" si="14"/>
        <v>4031614.08</v>
      </c>
      <c r="G54" s="47">
        <f t="shared" si="14"/>
        <v>4031614.08</v>
      </c>
    </row>
    <row r="55" spans="1:7" x14ac:dyDescent="0.25">
      <c r="A55" s="81" t="s">
        <v>278</v>
      </c>
      <c r="B55" s="196">
        <v>0</v>
      </c>
      <c r="C55" s="196">
        <v>0</v>
      </c>
      <c r="D55" s="164">
        <f>B55+C55</f>
        <v>0</v>
      </c>
      <c r="E55" s="196">
        <v>0</v>
      </c>
      <c r="F55" s="196">
        <v>0</v>
      </c>
      <c r="G55" s="47">
        <f>F55-B55</f>
        <v>0</v>
      </c>
    </row>
    <row r="56" spans="1:7" x14ac:dyDescent="0.25">
      <c r="A56" s="80" t="s">
        <v>279</v>
      </c>
      <c r="B56" s="196">
        <v>0</v>
      </c>
      <c r="C56" s="196">
        <v>0</v>
      </c>
      <c r="D56" s="164">
        <f>B56+C56</f>
        <v>0</v>
      </c>
      <c r="E56" s="196">
        <v>0</v>
      </c>
      <c r="F56" s="196">
        <v>0</v>
      </c>
      <c r="G56" s="47">
        <f>F56-B56</f>
        <v>0</v>
      </c>
    </row>
    <row r="57" spans="1:7" x14ac:dyDescent="0.25">
      <c r="A57" s="80" t="s">
        <v>280</v>
      </c>
      <c r="B57" s="196">
        <v>0</v>
      </c>
      <c r="C57" s="196">
        <v>0</v>
      </c>
      <c r="D57" s="164">
        <f>B57+C57</f>
        <v>0</v>
      </c>
      <c r="E57" s="196">
        <v>0</v>
      </c>
      <c r="F57" s="196">
        <v>0</v>
      </c>
      <c r="G57" s="47">
        <f>F57-B57</f>
        <v>0</v>
      </c>
    </row>
    <row r="58" spans="1:7" x14ac:dyDescent="0.25">
      <c r="A58" s="81" t="s">
        <v>281</v>
      </c>
      <c r="B58" s="195">
        <v>0</v>
      </c>
      <c r="C58" s="195">
        <v>4132000</v>
      </c>
      <c r="D58" s="164">
        <f>B58+C58</f>
        <v>4132000</v>
      </c>
      <c r="E58" s="195">
        <v>4031614.08</v>
      </c>
      <c r="F58" s="195">
        <v>4031614.08</v>
      </c>
      <c r="G58" s="47">
        <f>F58-B58</f>
        <v>4031614.08</v>
      </c>
    </row>
    <row r="59" spans="1:7" x14ac:dyDescent="0.25">
      <c r="A59" s="58" t="s">
        <v>282</v>
      </c>
      <c r="B59" s="47">
        <f t="shared" ref="B59:G59" si="15">SUM(B60:B61)</f>
        <v>0</v>
      </c>
      <c r="C59" s="47">
        <f t="shared" si="15"/>
        <v>0</v>
      </c>
      <c r="D59" s="164">
        <f>D60+D61</f>
        <v>0</v>
      </c>
      <c r="E59" s="47">
        <f t="shared" si="15"/>
        <v>0</v>
      </c>
      <c r="F59" s="47">
        <f t="shared" si="15"/>
        <v>0</v>
      </c>
      <c r="G59" s="47">
        <f t="shared" si="15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164">
        <f>B60+C60</f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164">
        <f>B61+C61</f>
        <v>0</v>
      </c>
      <c r="E61" s="47">
        <v>0</v>
      </c>
      <c r="F61" s="47">
        <v>0</v>
      </c>
      <c r="G61" s="47">
        <f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164">
        <f>B62+C62</f>
        <v>0</v>
      </c>
      <c r="E62" s="47">
        <v>0</v>
      </c>
      <c r="F62" s="47">
        <v>0</v>
      </c>
      <c r="G62" s="47">
        <f>F62-B62</f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164">
        <f>B63+C63</f>
        <v>0</v>
      </c>
      <c r="E63" s="47">
        <v>0</v>
      </c>
      <c r="F63" s="47">
        <v>0</v>
      </c>
      <c r="G63" s="47">
        <f>F63-B63</f>
        <v>0</v>
      </c>
    </row>
    <row r="64" spans="1:7" x14ac:dyDescent="0.25">
      <c r="A64" s="45"/>
      <c r="B64" s="49"/>
      <c r="C64" s="49"/>
      <c r="D64" s="188"/>
      <c r="E64" s="49"/>
      <c r="F64" s="49"/>
      <c r="G64" s="49"/>
    </row>
    <row r="65" spans="1:7" x14ac:dyDescent="0.25">
      <c r="A65" s="3" t="s">
        <v>287</v>
      </c>
      <c r="B65" s="4">
        <f t="shared" ref="B65:G65" si="16">B45+B54+B59+B62+B63</f>
        <v>235476671.04000002</v>
      </c>
      <c r="C65" s="4">
        <f t="shared" si="16"/>
        <v>-319742.3599999994</v>
      </c>
      <c r="D65" s="187">
        <f>D45+D54+D59+D62+D63</f>
        <v>235156928.68000001</v>
      </c>
      <c r="E65" s="4">
        <f t="shared" si="16"/>
        <v>235248496.27000001</v>
      </c>
      <c r="F65" s="4">
        <f t="shared" si="16"/>
        <v>235248496.27000001</v>
      </c>
      <c r="G65" s="4">
        <f t="shared" si="16"/>
        <v>-228174.76999999397</v>
      </c>
    </row>
    <row r="66" spans="1:7" x14ac:dyDescent="0.25">
      <c r="A66" s="45"/>
      <c r="B66" s="49"/>
      <c r="C66" s="49"/>
      <c r="D66" s="188"/>
      <c r="E66" s="49"/>
      <c r="F66" s="49"/>
      <c r="G66" s="49"/>
    </row>
    <row r="67" spans="1:7" x14ac:dyDescent="0.25">
      <c r="A67" s="3" t="s">
        <v>288</v>
      </c>
      <c r="B67" s="4">
        <f t="shared" ref="B67:G67" si="17">B68</f>
        <v>0</v>
      </c>
      <c r="C67" s="4">
        <f t="shared" si="17"/>
        <v>0</v>
      </c>
      <c r="D67" s="187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164">
        <f>B68+C68</f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188"/>
      <c r="E69" s="49"/>
      <c r="F69" s="49"/>
      <c r="G69" s="49"/>
    </row>
    <row r="70" spans="1:7" x14ac:dyDescent="0.25">
      <c r="A70" s="3" t="s">
        <v>290</v>
      </c>
      <c r="B70" s="4">
        <f t="shared" ref="B70:G70" si="18">B41+B65+B67</f>
        <v>878816025.5</v>
      </c>
      <c r="C70" s="4">
        <f t="shared" si="18"/>
        <v>192664937.76999998</v>
      </c>
      <c r="D70" s="187">
        <f t="shared" si="18"/>
        <v>1071480963.27</v>
      </c>
      <c r="E70" s="4">
        <f t="shared" si="18"/>
        <v>1053798807.28</v>
      </c>
      <c r="F70" s="4">
        <f t="shared" si="18"/>
        <v>1042270393.98</v>
      </c>
      <c r="G70" s="4">
        <f t="shared" si="18"/>
        <v>163454368.48000005</v>
      </c>
    </row>
    <row r="71" spans="1:7" x14ac:dyDescent="0.25">
      <c r="A71" s="45"/>
      <c r="B71" s="49"/>
      <c r="C71" s="49"/>
      <c r="D71" s="188"/>
      <c r="E71" s="49"/>
      <c r="F71" s="49"/>
      <c r="G71" s="49"/>
    </row>
    <row r="72" spans="1:7" x14ac:dyDescent="0.25">
      <c r="A72" s="3" t="s">
        <v>291</v>
      </c>
      <c r="B72" s="49"/>
      <c r="C72" s="49"/>
      <c r="D72" s="188"/>
      <c r="E72" s="49"/>
      <c r="F72" s="49"/>
      <c r="G72" s="49"/>
    </row>
    <row r="73" spans="1:7" x14ac:dyDescent="0.25">
      <c r="A73" s="67" t="s">
        <v>292</v>
      </c>
      <c r="B73" s="47">
        <v>0</v>
      </c>
      <c r="C73" s="47">
        <v>0</v>
      </c>
      <c r="D73" s="164">
        <f>B73+C73</f>
        <v>0</v>
      </c>
      <c r="E73" s="47">
        <v>0</v>
      </c>
      <c r="F73" s="47">
        <v>0</v>
      </c>
      <c r="G73" s="47">
        <f>F73-B73</f>
        <v>0</v>
      </c>
    </row>
    <row r="74" spans="1:7" x14ac:dyDescent="0.25">
      <c r="A74" s="67" t="s">
        <v>293</v>
      </c>
      <c r="B74" s="47">
        <v>0</v>
      </c>
      <c r="C74" s="47">
        <v>0</v>
      </c>
      <c r="D74" s="164">
        <f>B74+C74</f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9">B73+B74</f>
        <v>0</v>
      </c>
      <c r="C75" s="4">
        <f t="shared" si="19"/>
        <v>0</v>
      </c>
      <c r="D75" s="187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218"/>
      <c r="B78" s="218"/>
      <c r="C78" s="218"/>
      <c r="D78" s="218"/>
      <c r="E78" s="218"/>
      <c r="F78" s="218"/>
      <c r="G78" s="218"/>
    </row>
    <row r="79" spans="1:7" x14ac:dyDescent="0.25">
      <c r="B79" s="219"/>
      <c r="C79" s="219"/>
      <c r="D79" s="219"/>
      <c r="E79" s="219"/>
      <c r="F79" s="219"/>
      <c r="G79" s="219"/>
    </row>
    <row r="81" spans="5:5" x14ac:dyDescent="0.25">
      <c r="E81" s="21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1200" verticalDpi="1200" r:id="rId1"/>
  <ignoredErrors>
    <ignoredError sqref="B16:C16 B42:F44 B60:C75 G9:G11 G60:G76 G55:G58 G38:G53 B54:C54 E16:F16 B35:C41 E35:F41 B45:C45 E45:F45 E60:F75 E54:F54 G14:G15" unlockedFormula="1"/>
    <ignoredError sqref="B28:C28 B59:C59 E28:F28 E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3"/>
  <sheetViews>
    <sheetView showGridLines="0" topLeftCell="A97" zoomScale="75" zoomScaleNormal="75" workbookViewId="0">
      <selection activeCell="B162" sqref="B162:G163"/>
    </sheetView>
  </sheetViews>
  <sheetFormatPr baseColWidth="10" defaultColWidth="11" defaultRowHeight="15" x14ac:dyDescent="0.25"/>
  <cols>
    <col min="1" max="1" width="107.7109375" customWidth="1"/>
    <col min="2" max="3" width="32.5703125" style="230" customWidth="1"/>
    <col min="4" max="7" width="32.5703125" customWidth="1"/>
    <col min="8" max="8" width="2.28515625" customWidth="1"/>
  </cols>
  <sheetData>
    <row r="1" spans="1:7" ht="40.9" customHeight="1" x14ac:dyDescent="0.25">
      <c r="A1" s="259" t="s">
        <v>295</v>
      </c>
      <c r="B1" s="251"/>
      <c r="C1" s="251"/>
      <c r="D1" s="251"/>
      <c r="E1" s="251"/>
      <c r="F1" s="251"/>
      <c r="G1" s="252"/>
    </row>
    <row r="2" spans="1:7" x14ac:dyDescent="0.25">
      <c r="A2" s="125" t="str">
        <f>'Formato 1'!A2</f>
        <v xml:space="preserve"> Municipio de Guanajuato</v>
      </c>
      <c r="B2" s="220"/>
      <c r="C2" s="220"/>
      <c r="D2" s="125"/>
      <c r="E2" s="125"/>
      <c r="F2" s="125"/>
      <c r="G2" s="125"/>
    </row>
    <row r="3" spans="1:7" x14ac:dyDescent="0.25">
      <c r="A3" s="126" t="s">
        <v>296</v>
      </c>
      <c r="B3" s="221"/>
      <c r="C3" s="221"/>
      <c r="D3" s="126"/>
      <c r="E3" s="126"/>
      <c r="F3" s="126"/>
      <c r="G3" s="126"/>
    </row>
    <row r="4" spans="1:7" x14ac:dyDescent="0.25">
      <c r="A4" s="126" t="s">
        <v>297</v>
      </c>
      <c r="B4" s="221"/>
      <c r="C4" s="221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221"/>
      <c r="C5" s="221"/>
      <c r="D5" s="126"/>
      <c r="E5" s="126"/>
      <c r="F5" s="126"/>
      <c r="G5" s="126"/>
    </row>
    <row r="6" spans="1:7" x14ac:dyDescent="0.25">
      <c r="A6" s="127" t="s">
        <v>2</v>
      </c>
      <c r="B6" s="222"/>
      <c r="C6" s="222"/>
      <c r="D6" s="127"/>
      <c r="E6" s="127"/>
      <c r="F6" s="127"/>
      <c r="G6" s="127"/>
    </row>
    <row r="7" spans="1:7" x14ac:dyDescent="0.25">
      <c r="A7" s="257" t="s">
        <v>4</v>
      </c>
      <c r="B7" s="257" t="s">
        <v>298</v>
      </c>
      <c r="C7" s="257"/>
      <c r="D7" s="257"/>
      <c r="E7" s="257"/>
      <c r="F7" s="257"/>
      <c r="G7" s="258" t="s">
        <v>299</v>
      </c>
    </row>
    <row r="8" spans="1:7" x14ac:dyDescent="0.25">
      <c r="A8" s="257"/>
      <c r="B8" s="223" t="s">
        <v>300</v>
      </c>
      <c r="C8" s="223" t="s">
        <v>301</v>
      </c>
      <c r="D8" s="7" t="s">
        <v>302</v>
      </c>
      <c r="E8" s="7" t="s">
        <v>186</v>
      </c>
      <c r="F8" s="7" t="s">
        <v>303</v>
      </c>
      <c r="G8" s="257"/>
    </row>
    <row r="9" spans="1:7" x14ac:dyDescent="0.25">
      <c r="A9" s="27" t="s">
        <v>304</v>
      </c>
      <c r="B9" s="224">
        <f t="shared" ref="B9:G9" si="0">SUM(B10,B18,B28,B38,B48,B58,B62,B71,B75)</f>
        <v>639125426.46000004</v>
      </c>
      <c r="C9" s="224">
        <f t="shared" si="0"/>
        <v>317103575.14999998</v>
      </c>
      <c r="D9" s="83">
        <f t="shared" si="0"/>
        <v>956229001.61000013</v>
      </c>
      <c r="E9" s="83">
        <f t="shared" si="0"/>
        <v>923984529.30999994</v>
      </c>
      <c r="F9" s="83">
        <f t="shared" si="0"/>
        <v>881339644.04000008</v>
      </c>
      <c r="G9" s="83">
        <f t="shared" si="0"/>
        <v>32244472.300000008</v>
      </c>
    </row>
    <row r="10" spans="1:7" x14ac:dyDescent="0.25">
      <c r="A10" s="84" t="s">
        <v>305</v>
      </c>
      <c r="B10" s="224">
        <f t="shared" ref="B10:G10" si="1">SUM(B11:B17)</f>
        <v>371195787.53000003</v>
      </c>
      <c r="C10" s="224">
        <f t="shared" si="1"/>
        <v>27523899.68</v>
      </c>
      <c r="D10" s="83">
        <f>SUM(D11:D17)</f>
        <v>398719687.20999998</v>
      </c>
      <c r="E10" s="83">
        <f t="shared" si="1"/>
        <v>395297878.38999999</v>
      </c>
      <c r="F10" s="83">
        <f t="shared" si="1"/>
        <v>378103519.20999998</v>
      </c>
      <c r="G10" s="83">
        <f t="shared" si="1"/>
        <v>3421808.8200000077</v>
      </c>
    </row>
    <row r="11" spans="1:7" x14ac:dyDescent="0.25">
      <c r="A11" s="85" t="s">
        <v>306</v>
      </c>
      <c r="B11" s="225">
        <v>112980113</v>
      </c>
      <c r="C11" s="245">
        <v>-4924109.08</v>
      </c>
      <c r="D11" s="165">
        <f>B11+C11</f>
        <v>108056003.92</v>
      </c>
      <c r="E11" s="245">
        <v>107737771.88</v>
      </c>
      <c r="F11" s="245">
        <v>107737771.88</v>
      </c>
      <c r="G11" s="75">
        <f>D11-E11</f>
        <v>318232.04000000656</v>
      </c>
    </row>
    <row r="12" spans="1:7" x14ac:dyDescent="0.25">
      <c r="A12" s="85" t="s">
        <v>307</v>
      </c>
      <c r="B12" s="225">
        <v>30981650.109999999</v>
      </c>
      <c r="C12" s="245">
        <v>28626034.579999998</v>
      </c>
      <c r="D12" s="178">
        <f t="shared" ref="D12:D17" si="2">B12+C12</f>
        <v>59607684.689999998</v>
      </c>
      <c r="E12" s="245">
        <v>59591184.689999998</v>
      </c>
      <c r="F12" s="245">
        <v>58368518.009999998</v>
      </c>
      <c r="G12" s="75">
        <f t="shared" ref="G12:G17" si="3">D12-E12</f>
        <v>16500</v>
      </c>
    </row>
    <row r="13" spans="1:7" x14ac:dyDescent="0.25">
      <c r="A13" s="85" t="s">
        <v>308</v>
      </c>
      <c r="B13" s="225">
        <v>33898654</v>
      </c>
      <c r="C13" s="245">
        <v>6296930.3700000001</v>
      </c>
      <c r="D13" s="178">
        <f t="shared" si="2"/>
        <v>40195584.369999997</v>
      </c>
      <c r="E13" s="245">
        <v>38813596.560000002</v>
      </c>
      <c r="F13" s="245">
        <v>37216442.840000004</v>
      </c>
      <c r="G13" s="75">
        <f t="shared" si="3"/>
        <v>1381987.8099999949</v>
      </c>
    </row>
    <row r="14" spans="1:7" x14ac:dyDescent="0.25">
      <c r="A14" s="85" t="s">
        <v>309</v>
      </c>
      <c r="B14" s="225">
        <v>77405981</v>
      </c>
      <c r="C14" s="245">
        <v>-10568727.34</v>
      </c>
      <c r="D14" s="178">
        <f t="shared" si="2"/>
        <v>66837253.659999996</v>
      </c>
      <c r="E14" s="245">
        <v>66490049.259999998</v>
      </c>
      <c r="F14" s="245">
        <v>60535581.399999999</v>
      </c>
      <c r="G14" s="75">
        <f t="shared" si="3"/>
        <v>347204.39999999851</v>
      </c>
    </row>
    <row r="15" spans="1:7" x14ac:dyDescent="0.25">
      <c r="A15" s="85" t="s">
        <v>310</v>
      </c>
      <c r="B15" s="225">
        <v>115929389.42</v>
      </c>
      <c r="C15" s="245">
        <v>8093771.1500000004</v>
      </c>
      <c r="D15" s="178">
        <f t="shared" si="2"/>
        <v>124023160.57000001</v>
      </c>
      <c r="E15" s="245">
        <v>122665276</v>
      </c>
      <c r="F15" s="245">
        <v>114245205.08</v>
      </c>
      <c r="G15" s="75">
        <f t="shared" si="3"/>
        <v>1357884.5700000077</v>
      </c>
    </row>
    <row r="16" spans="1:7" x14ac:dyDescent="0.25">
      <c r="A16" s="85" t="s">
        <v>311</v>
      </c>
      <c r="B16" s="197">
        <v>0</v>
      </c>
      <c r="C16" s="246">
        <v>0</v>
      </c>
      <c r="D16" s="178">
        <f t="shared" si="2"/>
        <v>0</v>
      </c>
      <c r="E16" s="246">
        <v>0</v>
      </c>
      <c r="F16" s="246">
        <v>0</v>
      </c>
      <c r="G16" s="75">
        <f t="shared" si="3"/>
        <v>0</v>
      </c>
    </row>
    <row r="17" spans="1:7" x14ac:dyDescent="0.25">
      <c r="A17" s="85" t="s">
        <v>312</v>
      </c>
      <c r="B17" s="197">
        <v>0</v>
      </c>
      <c r="C17" s="246">
        <v>0</v>
      </c>
      <c r="D17" s="178">
        <f t="shared" si="2"/>
        <v>0</v>
      </c>
      <c r="E17" s="246">
        <v>0</v>
      </c>
      <c r="F17" s="246">
        <v>0</v>
      </c>
      <c r="G17" s="75">
        <f t="shared" si="3"/>
        <v>0</v>
      </c>
    </row>
    <row r="18" spans="1:7" x14ac:dyDescent="0.25">
      <c r="A18" s="84" t="s">
        <v>313</v>
      </c>
      <c r="B18" s="224">
        <f t="shared" ref="B18:G18" si="4">SUM(B19:B27)</f>
        <v>52569394</v>
      </c>
      <c r="C18" s="224">
        <f t="shared" si="4"/>
        <v>29182202.370000001</v>
      </c>
      <c r="D18" s="83">
        <f t="shared" si="4"/>
        <v>81751596.36999999</v>
      </c>
      <c r="E18" s="83">
        <f t="shared" si="4"/>
        <v>79150840.279999971</v>
      </c>
      <c r="F18" s="83">
        <f t="shared" si="4"/>
        <v>75640147.049999997</v>
      </c>
      <c r="G18" s="83">
        <f t="shared" si="4"/>
        <v>2600756.0900000022</v>
      </c>
    </row>
    <row r="19" spans="1:7" x14ac:dyDescent="0.25">
      <c r="A19" s="85" t="s">
        <v>314</v>
      </c>
      <c r="B19" s="225">
        <v>7008722</v>
      </c>
      <c r="C19" s="245">
        <v>2562305.44</v>
      </c>
      <c r="D19" s="166">
        <f>B19+C19</f>
        <v>9571027.4399999995</v>
      </c>
      <c r="E19" s="245">
        <v>8892707.5299999993</v>
      </c>
      <c r="F19" s="245">
        <v>8727777.3300000001</v>
      </c>
      <c r="G19" s="75">
        <f>D19-E19</f>
        <v>678319.91000000015</v>
      </c>
    </row>
    <row r="20" spans="1:7" x14ac:dyDescent="0.25">
      <c r="A20" s="85" t="s">
        <v>315</v>
      </c>
      <c r="B20" s="225">
        <v>2557885</v>
      </c>
      <c r="C20" s="245">
        <v>2769032.37</v>
      </c>
      <c r="D20" s="178">
        <f t="shared" ref="D20:D27" si="5">B20+C20</f>
        <v>5326917.37</v>
      </c>
      <c r="E20" s="245">
        <v>5027851.9800000004</v>
      </c>
      <c r="F20" s="245">
        <v>3824183.65</v>
      </c>
      <c r="G20" s="75">
        <f t="shared" ref="G20:G27" si="6">D20-E20</f>
        <v>299065.38999999966</v>
      </c>
    </row>
    <row r="21" spans="1:7" x14ac:dyDescent="0.25">
      <c r="A21" s="85" t="s">
        <v>316</v>
      </c>
      <c r="B21" s="197">
        <v>0</v>
      </c>
      <c r="C21" s="246">
        <v>0</v>
      </c>
      <c r="D21" s="178">
        <f t="shared" si="5"/>
        <v>0</v>
      </c>
      <c r="E21" s="246">
        <v>0</v>
      </c>
      <c r="F21" s="246">
        <v>0</v>
      </c>
      <c r="G21" s="75">
        <f t="shared" si="6"/>
        <v>0</v>
      </c>
    </row>
    <row r="22" spans="1:7" x14ac:dyDescent="0.25">
      <c r="A22" s="85" t="s">
        <v>317</v>
      </c>
      <c r="B22" s="225">
        <v>15390977</v>
      </c>
      <c r="C22" s="245">
        <v>7452484.1200000001</v>
      </c>
      <c r="D22" s="178">
        <f t="shared" si="5"/>
        <v>22843461.120000001</v>
      </c>
      <c r="E22" s="245">
        <v>22272262.579999998</v>
      </c>
      <c r="F22" s="245">
        <v>22258047.940000001</v>
      </c>
      <c r="G22" s="75">
        <f t="shared" si="6"/>
        <v>571198.54000000283</v>
      </c>
    </row>
    <row r="23" spans="1:7" x14ac:dyDescent="0.25">
      <c r="A23" s="85" t="s">
        <v>318</v>
      </c>
      <c r="B23" s="225">
        <v>1015000</v>
      </c>
      <c r="C23" s="245">
        <v>15697.01</v>
      </c>
      <c r="D23" s="178">
        <f t="shared" si="5"/>
        <v>1030697.01</v>
      </c>
      <c r="E23" s="245">
        <v>909417.36</v>
      </c>
      <c r="F23" s="245">
        <v>909417.36</v>
      </c>
      <c r="G23" s="75">
        <f t="shared" si="6"/>
        <v>121279.65000000002</v>
      </c>
    </row>
    <row r="24" spans="1:7" x14ac:dyDescent="0.25">
      <c r="A24" s="85" t="s">
        <v>319</v>
      </c>
      <c r="B24" s="225">
        <v>18506112</v>
      </c>
      <c r="C24" s="245">
        <v>15640239.41</v>
      </c>
      <c r="D24" s="178">
        <f t="shared" si="5"/>
        <v>34146351.409999996</v>
      </c>
      <c r="E24" s="245">
        <v>33766297.159999996</v>
      </c>
      <c r="F24" s="245">
        <v>32143631.899999999</v>
      </c>
      <c r="G24" s="75">
        <f t="shared" si="6"/>
        <v>380054.25</v>
      </c>
    </row>
    <row r="25" spans="1:7" x14ac:dyDescent="0.25">
      <c r="A25" s="85" t="s">
        <v>320</v>
      </c>
      <c r="B25" s="225">
        <v>6460650</v>
      </c>
      <c r="C25" s="245">
        <v>714333.64</v>
      </c>
      <c r="D25" s="178">
        <f t="shared" si="5"/>
        <v>7174983.6399999997</v>
      </c>
      <c r="E25" s="245">
        <v>6976611.3799999999</v>
      </c>
      <c r="F25" s="245">
        <v>6471396.5800000001</v>
      </c>
      <c r="G25" s="75">
        <f t="shared" si="6"/>
        <v>198372.25999999978</v>
      </c>
    </row>
    <row r="26" spans="1:7" x14ac:dyDescent="0.25">
      <c r="A26" s="85" t="s">
        <v>321</v>
      </c>
      <c r="B26" s="225">
        <v>195000</v>
      </c>
      <c r="C26" s="245">
        <v>0</v>
      </c>
      <c r="D26" s="178">
        <f t="shared" si="5"/>
        <v>195000</v>
      </c>
      <c r="E26" s="245">
        <v>177771.1</v>
      </c>
      <c r="F26" s="245">
        <v>177771.1</v>
      </c>
      <c r="G26" s="75">
        <f t="shared" si="6"/>
        <v>17228.899999999994</v>
      </c>
    </row>
    <row r="27" spans="1:7" x14ac:dyDescent="0.25">
      <c r="A27" s="85" t="s">
        <v>322</v>
      </c>
      <c r="B27" s="225">
        <v>1435048</v>
      </c>
      <c r="C27" s="245">
        <v>28110.38</v>
      </c>
      <c r="D27" s="178">
        <f t="shared" si="5"/>
        <v>1463158.38</v>
      </c>
      <c r="E27" s="245">
        <v>1127921.19</v>
      </c>
      <c r="F27" s="245">
        <v>1127921.19</v>
      </c>
      <c r="G27" s="75">
        <f t="shared" si="6"/>
        <v>335237.18999999994</v>
      </c>
    </row>
    <row r="28" spans="1:7" x14ac:dyDescent="0.25">
      <c r="A28" s="84" t="s">
        <v>323</v>
      </c>
      <c r="B28" s="224">
        <f t="shared" ref="B28:G28" si="7">SUM(B29:B37)</f>
        <v>111787158</v>
      </c>
      <c r="C28" s="224">
        <f t="shared" si="7"/>
        <v>43249843.009999998</v>
      </c>
      <c r="D28" s="83">
        <f t="shared" si="7"/>
        <v>155037001.01000002</v>
      </c>
      <c r="E28" s="83">
        <f t="shared" si="7"/>
        <v>144822190.48000002</v>
      </c>
      <c r="F28" s="83">
        <f t="shared" si="7"/>
        <v>129469658.22000001</v>
      </c>
      <c r="G28" s="83">
        <f t="shared" si="7"/>
        <v>10214810.529999999</v>
      </c>
    </row>
    <row r="29" spans="1:7" x14ac:dyDescent="0.25">
      <c r="A29" s="85" t="s">
        <v>324</v>
      </c>
      <c r="B29" s="225">
        <v>5198895</v>
      </c>
      <c r="C29" s="245">
        <v>7681576.6799999997</v>
      </c>
      <c r="D29" s="167">
        <f>B29+C29</f>
        <v>12880471.68</v>
      </c>
      <c r="E29" s="245">
        <v>12144709.6</v>
      </c>
      <c r="F29" s="245">
        <v>10035067.529999999</v>
      </c>
      <c r="G29" s="75">
        <f>D29-E29</f>
        <v>735762.08000000007</v>
      </c>
    </row>
    <row r="30" spans="1:7" x14ac:dyDescent="0.25">
      <c r="A30" s="85" t="s">
        <v>325</v>
      </c>
      <c r="B30" s="225">
        <v>9109011</v>
      </c>
      <c r="C30" s="245">
        <v>-1613565.4</v>
      </c>
      <c r="D30" s="178">
        <f t="shared" ref="D30:D37" si="8">B30+C30</f>
        <v>7495445.5999999996</v>
      </c>
      <c r="E30" s="245">
        <v>7272655.4800000004</v>
      </c>
      <c r="F30" s="245">
        <v>6299895.4800000004</v>
      </c>
      <c r="G30" s="75">
        <f t="shared" ref="G30:G37" si="9">D30-E30</f>
        <v>222790.11999999918</v>
      </c>
    </row>
    <row r="31" spans="1:7" x14ac:dyDescent="0.25">
      <c r="A31" s="85" t="s">
        <v>326</v>
      </c>
      <c r="B31" s="225">
        <v>18809947</v>
      </c>
      <c r="C31" s="245">
        <v>11195564.02</v>
      </c>
      <c r="D31" s="178">
        <f t="shared" si="8"/>
        <v>30005511.02</v>
      </c>
      <c r="E31" s="245">
        <v>26153381.699999999</v>
      </c>
      <c r="F31" s="245">
        <v>25583311.98</v>
      </c>
      <c r="G31" s="75">
        <f t="shared" si="9"/>
        <v>3852129.3200000003</v>
      </c>
    </row>
    <row r="32" spans="1:7" x14ac:dyDescent="0.25">
      <c r="A32" s="85" t="s">
        <v>327</v>
      </c>
      <c r="B32" s="225">
        <v>8632800</v>
      </c>
      <c r="C32" s="245">
        <v>-540348.43999999994</v>
      </c>
      <c r="D32" s="178">
        <f t="shared" si="8"/>
        <v>8092451.5600000005</v>
      </c>
      <c r="E32" s="245">
        <v>7978480.3499999996</v>
      </c>
      <c r="F32" s="245">
        <v>7978480.3499999996</v>
      </c>
      <c r="G32" s="75">
        <f t="shared" si="9"/>
        <v>113971.21000000089</v>
      </c>
    </row>
    <row r="33" spans="1:7" ht="14.45" customHeight="1" x14ac:dyDescent="0.25">
      <c r="A33" s="85" t="s">
        <v>328</v>
      </c>
      <c r="B33" s="225">
        <v>35393485</v>
      </c>
      <c r="C33" s="245">
        <v>20683004.719999999</v>
      </c>
      <c r="D33" s="178">
        <f t="shared" si="8"/>
        <v>56076489.719999999</v>
      </c>
      <c r="E33" s="245">
        <v>54072481.539999999</v>
      </c>
      <c r="F33" s="245">
        <v>46725871.93</v>
      </c>
      <c r="G33" s="75">
        <f t="shared" si="9"/>
        <v>2004008.1799999997</v>
      </c>
    </row>
    <row r="34" spans="1:7" ht="14.45" customHeight="1" x14ac:dyDescent="0.25">
      <c r="A34" s="85" t="s">
        <v>329</v>
      </c>
      <c r="B34" s="225">
        <v>10551400</v>
      </c>
      <c r="C34" s="245">
        <v>877125.14</v>
      </c>
      <c r="D34" s="178">
        <f t="shared" si="8"/>
        <v>11428525.140000001</v>
      </c>
      <c r="E34" s="245">
        <v>10474666.289999999</v>
      </c>
      <c r="F34" s="245">
        <v>8681938.3699999992</v>
      </c>
      <c r="G34" s="75">
        <f t="shared" si="9"/>
        <v>953858.85000000149</v>
      </c>
    </row>
    <row r="35" spans="1:7" ht="14.45" customHeight="1" x14ac:dyDescent="0.25">
      <c r="A35" s="85" t="s">
        <v>330</v>
      </c>
      <c r="B35" s="225">
        <v>1788181</v>
      </c>
      <c r="C35" s="245">
        <v>304607.8</v>
      </c>
      <c r="D35" s="178">
        <f t="shared" si="8"/>
        <v>2092788.8</v>
      </c>
      <c r="E35" s="245">
        <v>1118334.49</v>
      </c>
      <c r="F35" s="245">
        <v>1062513.53</v>
      </c>
      <c r="G35" s="75">
        <f t="shared" si="9"/>
        <v>974454.31</v>
      </c>
    </row>
    <row r="36" spans="1:7" ht="14.45" customHeight="1" x14ac:dyDescent="0.25">
      <c r="A36" s="85" t="s">
        <v>331</v>
      </c>
      <c r="B36" s="225">
        <v>10966471</v>
      </c>
      <c r="C36" s="245">
        <v>5766839.7199999997</v>
      </c>
      <c r="D36" s="178">
        <f t="shared" si="8"/>
        <v>16733310.719999999</v>
      </c>
      <c r="E36" s="245">
        <v>16492225.380000001</v>
      </c>
      <c r="F36" s="245">
        <v>15624525.380000001</v>
      </c>
      <c r="G36" s="75">
        <f t="shared" si="9"/>
        <v>241085.33999999799</v>
      </c>
    </row>
    <row r="37" spans="1:7" ht="14.45" customHeight="1" x14ac:dyDescent="0.25">
      <c r="A37" s="85" t="s">
        <v>332</v>
      </c>
      <c r="B37" s="225">
        <v>11336968</v>
      </c>
      <c r="C37" s="245">
        <v>-1104961.23</v>
      </c>
      <c r="D37" s="178">
        <f t="shared" si="8"/>
        <v>10232006.77</v>
      </c>
      <c r="E37" s="245">
        <v>9115255.6500000004</v>
      </c>
      <c r="F37" s="245">
        <v>7478053.6699999999</v>
      </c>
      <c r="G37" s="75">
        <f t="shared" si="9"/>
        <v>1116751.1199999992</v>
      </c>
    </row>
    <row r="38" spans="1:7" x14ac:dyDescent="0.25">
      <c r="A38" s="84" t="s">
        <v>333</v>
      </c>
      <c r="B38" s="224">
        <f t="shared" ref="B38:G38" si="10">SUM(B39:B47)</f>
        <v>78253086.930000007</v>
      </c>
      <c r="C38" s="224">
        <f t="shared" si="10"/>
        <v>35304488.880000003</v>
      </c>
      <c r="D38" s="83">
        <f t="shared" si="10"/>
        <v>113557575.81</v>
      </c>
      <c r="E38" s="83">
        <f t="shared" si="10"/>
        <v>109327925.66</v>
      </c>
      <c r="F38" s="83">
        <f t="shared" si="10"/>
        <v>107497848.43000001</v>
      </c>
      <c r="G38" s="83">
        <f t="shared" si="10"/>
        <v>4229650.1499999994</v>
      </c>
    </row>
    <row r="39" spans="1:7" x14ac:dyDescent="0.25">
      <c r="A39" s="85" t="s">
        <v>334</v>
      </c>
      <c r="B39" s="225">
        <v>47755505.93</v>
      </c>
      <c r="C39" s="245">
        <v>340000</v>
      </c>
      <c r="D39" s="168">
        <f>B39+C39</f>
        <v>48095505.93</v>
      </c>
      <c r="E39" s="245">
        <v>48095505.93</v>
      </c>
      <c r="F39" s="245">
        <v>48095505.93</v>
      </c>
      <c r="G39" s="75">
        <f>D39-E39</f>
        <v>0</v>
      </c>
    </row>
    <row r="40" spans="1:7" x14ac:dyDescent="0.25">
      <c r="A40" s="85" t="s">
        <v>335</v>
      </c>
      <c r="B40" s="197">
        <v>0</v>
      </c>
      <c r="C40" s="246">
        <v>0</v>
      </c>
      <c r="D40" s="178">
        <f t="shared" ref="D40:D47" si="11">B40+C40</f>
        <v>0</v>
      </c>
      <c r="E40" s="246">
        <v>0</v>
      </c>
      <c r="F40" s="246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225">
        <v>565000</v>
      </c>
      <c r="C41" s="245">
        <v>0</v>
      </c>
      <c r="D41" s="178">
        <f t="shared" si="11"/>
        <v>565000</v>
      </c>
      <c r="E41" s="245">
        <v>564999.89</v>
      </c>
      <c r="F41" s="245">
        <v>564999.89</v>
      </c>
      <c r="G41" s="75">
        <f t="shared" si="12"/>
        <v>0.10999999998603016</v>
      </c>
    </row>
    <row r="42" spans="1:7" x14ac:dyDescent="0.25">
      <c r="A42" s="85" t="s">
        <v>337</v>
      </c>
      <c r="B42" s="225">
        <v>29932581</v>
      </c>
      <c r="C42" s="245">
        <v>34964488.880000003</v>
      </c>
      <c r="D42" s="178">
        <f t="shared" si="11"/>
        <v>64897069.880000003</v>
      </c>
      <c r="E42" s="245">
        <v>60667419.840000004</v>
      </c>
      <c r="F42" s="245">
        <v>58837342.609999999</v>
      </c>
      <c r="G42" s="75">
        <f t="shared" si="12"/>
        <v>4229650.0399999991</v>
      </c>
    </row>
    <row r="43" spans="1:7" x14ac:dyDescent="0.25">
      <c r="A43" s="85" t="s">
        <v>338</v>
      </c>
      <c r="B43" s="197">
        <v>0</v>
      </c>
      <c r="C43" s="246">
        <v>0</v>
      </c>
      <c r="D43" s="178">
        <f t="shared" si="11"/>
        <v>0</v>
      </c>
      <c r="E43" s="246">
        <v>0</v>
      </c>
      <c r="F43" s="246">
        <v>0</v>
      </c>
      <c r="G43" s="75">
        <f t="shared" si="12"/>
        <v>0</v>
      </c>
    </row>
    <row r="44" spans="1:7" x14ac:dyDescent="0.25">
      <c r="A44" s="85" t="s">
        <v>339</v>
      </c>
      <c r="B44" s="197">
        <v>0</v>
      </c>
      <c r="C44" s="246">
        <v>0</v>
      </c>
      <c r="D44" s="178">
        <f t="shared" si="11"/>
        <v>0</v>
      </c>
      <c r="E44" s="246">
        <v>0</v>
      </c>
      <c r="F44" s="246">
        <v>0</v>
      </c>
      <c r="G44" s="75">
        <f t="shared" si="12"/>
        <v>0</v>
      </c>
    </row>
    <row r="45" spans="1:7" x14ac:dyDescent="0.25">
      <c r="A45" s="85" t="s">
        <v>340</v>
      </c>
      <c r="B45" s="197">
        <v>0</v>
      </c>
      <c r="C45" s="246">
        <v>0</v>
      </c>
      <c r="D45" s="178">
        <f t="shared" si="11"/>
        <v>0</v>
      </c>
      <c r="E45" s="246">
        <v>0</v>
      </c>
      <c r="F45" s="246">
        <v>0</v>
      </c>
      <c r="G45" s="75">
        <f t="shared" si="12"/>
        <v>0</v>
      </c>
    </row>
    <row r="46" spans="1:7" x14ac:dyDescent="0.25">
      <c r="A46" s="85" t="s">
        <v>341</v>
      </c>
      <c r="B46" s="197">
        <v>0</v>
      </c>
      <c r="C46" s="246">
        <v>0</v>
      </c>
      <c r="D46" s="178">
        <f t="shared" si="11"/>
        <v>0</v>
      </c>
      <c r="E46" s="246">
        <v>0</v>
      </c>
      <c r="F46" s="246">
        <v>0</v>
      </c>
      <c r="G46" s="75">
        <f t="shared" si="12"/>
        <v>0</v>
      </c>
    </row>
    <row r="47" spans="1:7" x14ac:dyDescent="0.25">
      <c r="A47" s="85" t="s">
        <v>342</v>
      </c>
      <c r="B47" s="197">
        <v>0</v>
      </c>
      <c r="C47" s="246">
        <v>0</v>
      </c>
      <c r="D47" s="178">
        <f t="shared" si="11"/>
        <v>0</v>
      </c>
      <c r="E47" s="246">
        <v>0</v>
      </c>
      <c r="F47" s="246">
        <v>0</v>
      </c>
      <c r="G47" s="75">
        <f t="shared" si="12"/>
        <v>0</v>
      </c>
    </row>
    <row r="48" spans="1:7" x14ac:dyDescent="0.25">
      <c r="A48" s="84" t="s">
        <v>343</v>
      </c>
      <c r="B48" s="224">
        <f t="shared" ref="B48:G48" si="13">SUM(B49:B57)</f>
        <v>470000</v>
      </c>
      <c r="C48" s="224">
        <f t="shared" si="13"/>
        <v>23249750.219999999</v>
      </c>
      <c r="D48" s="83">
        <f t="shared" si="13"/>
        <v>23719750.219999999</v>
      </c>
      <c r="E48" s="83">
        <f t="shared" si="13"/>
        <v>22460839.549999997</v>
      </c>
      <c r="F48" s="83">
        <f t="shared" si="13"/>
        <v>22294394.989999998</v>
      </c>
      <c r="G48" s="83">
        <f t="shared" si="13"/>
        <v>1258910.6700000018</v>
      </c>
    </row>
    <row r="49" spans="1:7" x14ac:dyDescent="0.25">
      <c r="A49" s="85" t="s">
        <v>344</v>
      </c>
      <c r="B49" s="225">
        <v>0</v>
      </c>
      <c r="C49" s="245">
        <v>1279936.08</v>
      </c>
      <c r="D49" s="169">
        <f>B49+C49</f>
        <v>1279936.08</v>
      </c>
      <c r="E49" s="245">
        <v>1198215.97</v>
      </c>
      <c r="F49" s="245">
        <v>1031771.41</v>
      </c>
      <c r="G49" s="75">
        <f>D49-E49</f>
        <v>81720.110000000102</v>
      </c>
    </row>
    <row r="50" spans="1:7" x14ac:dyDescent="0.25">
      <c r="A50" s="85" t="s">
        <v>345</v>
      </c>
      <c r="B50" s="225">
        <v>0</v>
      </c>
      <c r="C50" s="245">
        <v>200000</v>
      </c>
      <c r="D50" s="178">
        <f t="shared" ref="D50:D57" si="14">B50+C50</f>
        <v>200000</v>
      </c>
      <c r="E50" s="245">
        <v>166121.28</v>
      </c>
      <c r="F50" s="245">
        <v>166121.28</v>
      </c>
      <c r="G50" s="75">
        <f t="shared" ref="G50:G57" si="15">D50-E50</f>
        <v>33878.720000000001</v>
      </c>
    </row>
    <row r="51" spans="1:7" x14ac:dyDescent="0.25">
      <c r="A51" s="85" t="s">
        <v>346</v>
      </c>
      <c r="B51" s="225">
        <v>0</v>
      </c>
      <c r="C51" s="245">
        <v>325000</v>
      </c>
      <c r="D51" s="178">
        <f t="shared" si="14"/>
        <v>325000</v>
      </c>
      <c r="E51" s="245">
        <v>313038.92</v>
      </c>
      <c r="F51" s="245">
        <v>313038.92</v>
      </c>
      <c r="G51" s="75">
        <f t="shared" si="15"/>
        <v>11961.080000000016</v>
      </c>
    </row>
    <row r="52" spans="1:7" x14ac:dyDescent="0.25">
      <c r="A52" s="85" t="s">
        <v>347</v>
      </c>
      <c r="B52" s="225">
        <v>0</v>
      </c>
      <c r="C52" s="245">
        <v>20966030</v>
      </c>
      <c r="D52" s="178">
        <f t="shared" si="14"/>
        <v>20966030</v>
      </c>
      <c r="E52" s="245">
        <v>20052529.989999998</v>
      </c>
      <c r="F52" s="245">
        <v>20052529.989999998</v>
      </c>
      <c r="G52" s="75">
        <f t="shared" si="15"/>
        <v>913500.01000000164</v>
      </c>
    </row>
    <row r="53" spans="1:7" x14ac:dyDescent="0.25">
      <c r="A53" s="85" t="s">
        <v>348</v>
      </c>
      <c r="B53" s="225">
        <v>0</v>
      </c>
      <c r="C53" s="245">
        <v>109784.14</v>
      </c>
      <c r="D53" s="178">
        <f t="shared" si="14"/>
        <v>109784.14</v>
      </c>
      <c r="E53" s="245">
        <v>0</v>
      </c>
      <c r="F53" s="245">
        <v>0</v>
      </c>
      <c r="G53" s="75">
        <f t="shared" si="15"/>
        <v>109784.14</v>
      </c>
    </row>
    <row r="54" spans="1:7" x14ac:dyDescent="0.25">
      <c r="A54" s="85" t="s">
        <v>349</v>
      </c>
      <c r="B54" s="225">
        <v>0</v>
      </c>
      <c r="C54" s="245">
        <v>353000</v>
      </c>
      <c r="D54" s="178">
        <f t="shared" si="14"/>
        <v>353000</v>
      </c>
      <c r="E54" s="245">
        <v>323350</v>
      </c>
      <c r="F54" s="245">
        <v>323350</v>
      </c>
      <c r="G54" s="75">
        <f t="shared" si="15"/>
        <v>29650</v>
      </c>
    </row>
    <row r="55" spans="1:7" x14ac:dyDescent="0.25">
      <c r="A55" s="85" t="s">
        <v>350</v>
      </c>
      <c r="B55" s="197">
        <v>0</v>
      </c>
      <c r="C55" s="246">
        <v>0</v>
      </c>
      <c r="D55" s="178">
        <f t="shared" si="14"/>
        <v>0</v>
      </c>
      <c r="E55" s="246">
        <v>0</v>
      </c>
      <c r="F55" s="246">
        <v>0</v>
      </c>
      <c r="G55" s="75">
        <f t="shared" si="15"/>
        <v>0</v>
      </c>
    </row>
    <row r="56" spans="1:7" x14ac:dyDescent="0.25">
      <c r="A56" s="85" t="s">
        <v>351</v>
      </c>
      <c r="B56" s="197">
        <v>0</v>
      </c>
      <c r="C56" s="246">
        <v>0</v>
      </c>
      <c r="D56" s="178">
        <f t="shared" si="14"/>
        <v>0</v>
      </c>
      <c r="E56" s="246">
        <v>0</v>
      </c>
      <c r="F56" s="246">
        <v>0</v>
      </c>
      <c r="G56" s="75">
        <f t="shared" si="15"/>
        <v>0</v>
      </c>
    </row>
    <row r="57" spans="1:7" x14ac:dyDescent="0.25">
      <c r="A57" s="85" t="s">
        <v>352</v>
      </c>
      <c r="B57" s="225">
        <v>470000</v>
      </c>
      <c r="C57" s="245">
        <v>16000</v>
      </c>
      <c r="D57" s="178">
        <f t="shared" si="14"/>
        <v>486000</v>
      </c>
      <c r="E57" s="245">
        <v>407583.39</v>
      </c>
      <c r="F57" s="245">
        <v>407583.39</v>
      </c>
      <c r="G57" s="75">
        <f t="shared" si="15"/>
        <v>78416.609999999986</v>
      </c>
    </row>
    <row r="58" spans="1:7" x14ac:dyDescent="0.25">
      <c r="A58" s="84" t="s">
        <v>353</v>
      </c>
      <c r="B58" s="224">
        <f t="shared" ref="B58:G58" si="16">SUM(B59:B61)</f>
        <v>15800000</v>
      </c>
      <c r="C58" s="224">
        <f t="shared" si="16"/>
        <v>162893390.99000001</v>
      </c>
      <c r="D58" s="83">
        <f t="shared" si="16"/>
        <v>178693390.99000001</v>
      </c>
      <c r="E58" s="83">
        <f t="shared" si="16"/>
        <v>169874854.94999999</v>
      </c>
      <c r="F58" s="83">
        <f t="shared" si="16"/>
        <v>165284076.13999999</v>
      </c>
      <c r="G58" s="83">
        <f t="shared" si="16"/>
        <v>8818536.0399999991</v>
      </c>
    </row>
    <row r="59" spans="1:7" x14ac:dyDescent="0.25">
      <c r="A59" s="85" t="s">
        <v>354</v>
      </c>
      <c r="B59" s="225">
        <v>15200000</v>
      </c>
      <c r="C59" s="245">
        <v>107513085.89</v>
      </c>
      <c r="D59" s="170">
        <f>B59+C59</f>
        <v>122713085.89</v>
      </c>
      <c r="E59" s="245">
        <v>115907980.73</v>
      </c>
      <c r="F59" s="245">
        <v>112259337.23</v>
      </c>
      <c r="G59" s="75">
        <f>D59-E59</f>
        <v>6805105.1599999964</v>
      </c>
    </row>
    <row r="60" spans="1:7" x14ac:dyDescent="0.25">
      <c r="A60" s="85" t="s">
        <v>355</v>
      </c>
      <c r="B60" s="225">
        <v>600000</v>
      </c>
      <c r="C60" s="245">
        <v>55380305.100000001</v>
      </c>
      <c r="D60" s="178">
        <f t="shared" ref="D60:D61" si="17">B60+C60</f>
        <v>55980305.100000001</v>
      </c>
      <c r="E60" s="245">
        <v>53966874.219999999</v>
      </c>
      <c r="F60" s="245">
        <v>53024738.909999996</v>
      </c>
      <c r="G60" s="75">
        <f>D60-E60</f>
        <v>2013430.8800000027</v>
      </c>
    </row>
    <row r="61" spans="1:7" x14ac:dyDescent="0.25">
      <c r="A61" s="85" t="s">
        <v>356</v>
      </c>
      <c r="B61" s="197">
        <v>0</v>
      </c>
      <c r="C61" s="246">
        <v>0</v>
      </c>
      <c r="D61" s="178">
        <f t="shared" si="17"/>
        <v>0</v>
      </c>
      <c r="E61" s="246">
        <v>0</v>
      </c>
      <c r="F61" s="246">
        <v>0</v>
      </c>
      <c r="G61" s="75">
        <f>D61-E61</f>
        <v>0</v>
      </c>
    </row>
    <row r="62" spans="1:7" x14ac:dyDescent="0.25">
      <c r="A62" s="84" t="s">
        <v>357</v>
      </c>
      <c r="B62" s="224">
        <f t="shared" ref="B62:G62" si="18">SUM(B63:B67,B69:B70)</f>
        <v>1700000</v>
      </c>
      <c r="C62" s="224">
        <f t="shared" si="18"/>
        <v>0</v>
      </c>
      <c r="D62" s="83">
        <f t="shared" si="18"/>
        <v>1700000</v>
      </c>
      <c r="E62" s="83">
        <f t="shared" si="18"/>
        <v>0</v>
      </c>
      <c r="F62" s="83">
        <f t="shared" si="18"/>
        <v>0</v>
      </c>
      <c r="G62" s="83">
        <f t="shared" si="18"/>
        <v>1700000</v>
      </c>
    </row>
    <row r="63" spans="1:7" x14ac:dyDescent="0.25">
      <c r="A63" s="85" t="s">
        <v>358</v>
      </c>
      <c r="B63" s="197">
        <v>0</v>
      </c>
      <c r="C63" s="197">
        <v>0</v>
      </c>
      <c r="D63" s="171">
        <f>B63+C63</f>
        <v>0</v>
      </c>
      <c r="E63" s="209">
        <v>0</v>
      </c>
      <c r="F63" s="209">
        <v>0</v>
      </c>
      <c r="G63" s="75">
        <f>D63-E63</f>
        <v>0</v>
      </c>
    </row>
    <row r="64" spans="1:7" x14ac:dyDescent="0.25">
      <c r="A64" s="85" t="s">
        <v>359</v>
      </c>
      <c r="B64" s="197">
        <v>0</v>
      </c>
      <c r="C64" s="197">
        <v>0</v>
      </c>
      <c r="D64" s="178">
        <f t="shared" ref="D64:D70" si="19">B64+C64</f>
        <v>0</v>
      </c>
      <c r="E64" s="209">
        <v>0</v>
      </c>
      <c r="F64" s="209">
        <v>0</v>
      </c>
      <c r="G64" s="75">
        <f t="shared" ref="G64:G70" si="20">D64-E64</f>
        <v>0</v>
      </c>
    </row>
    <row r="65" spans="1:7" x14ac:dyDescent="0.25">
      <c r="A65" s="85" t="s">
        <v>360</v>
      </c>
      <c r="B65" s="197">
        <v>0</v>
      </c>
      <c r="C65" s="197">
        <v>0</v>
      </c>
      <c r="D65" s="178">
        <f t="shared" si="19"/>
        <v>0</v>
      </c>
      <c r="E65" s="209">
        <v>0</v>
      </c>
      <c r="F65" s="209">
        <v>0</v>
      </c>
      <c r="G65" s="75">
        <f t="shared" si="20"/>
        <v>0</v>
      </c>
    </row>
    <row r="66" spans="1:7" x14ac:dyDescent="0.25">
      <c r="A66" s="85" t="s">
        <v>361</v>
      </c>
      <c r="B66" s="197">
        <v>0</v>
      </c>
      <c r="C66" s="197">
        <v>0</v>
      </c>
      <c r="D66" s="178">
        <f t="shared" si="19"/>
        <v>0</v>
      </c>
      <c r="E66" s="209">
        <v>0</v>
      </c>
      <c r="F66" s="209">
        <v>0</v>
      </c>
      <c r="G66" s="75">
        <f t="shared" si="20"/>
        <v>0</v>
      </c>
    </row>
    <row r="67" spans="1:7" x14ac:dyDescent="0.25">
      <c r="A67" s="85" t="s">
        <v>362</v>
      </c>
      <c r="B67" s="197">
        <v>0</v>
      </c>
      <c r="C67" s="197">
        <v>0</v>
      </c>
      <c r="D67" s="178">
        <f t="shared" si="19"/>
        <v>0</v>
      </c>
      <c r="E67" s="209">
        <v>0</v>
      </c>
      <c r="F67" s="209">
        <v>0</v>
      </c>
      <c r="G67" s="75">
        <f t="shared" si="20"/>
        <v>0</v>
      </c>
    </row>
    <row r="68" spans="1:7" x14ac:dyDescent="0.25">
      <c r="A68" s="85" t="s">
        <v>363</v>
      </c>
      <c r="B68" s="197">
        <v>0</v>
      </c>
      <c r="C68" s="197">
        <v>0</v>
      </c>
      <c r="D68" s="178">
        <f t="shared" si="19"/>
        <v>0</v>
      </c>
      <c r="E68" s="209">
        <v>0</v>
      </c>
      <c r="F68" s="209">
        <v>0</v>
      </c>
      <c r="G68" s="75">
        <f t="shared" si="20"/>
        <v>0</v>
      </c>
    </row>
    <row r="69" spans="1:7" x14ac:dyDescent="0.25">
      <c r="A69" s="85" t="s">
        <v>364</v>
      </c>
      <c r="B69" s="197">
        <v>0</v>
      </c>
      <c r="C69" s="197">
        <v>0</v>
      </c>
      <c r="D69" s="178">
        <f t="shared" si="19"/>
        <v>0</v>
      </c>
      <c r="E69" s="209">
        <v>0</v>
      </c>
      <c r="F69" s="209">
        <v>0</v>
      </c>
      <c r="G69" s="75">
        <f t="shared" si="20"/>
        <v>0</v>
      </c>
    </row>
    <row r="70" spans="1:7" x14ac:dyDescent="0.25">
      <c r="A70" s="85" t="s">
        <v>365</v>
      </c>
      <c r="B70" s="225">
        <v>1700000</v>
      </c>
      <c r="C70" s="245">
        <v>0</v>
      </c>
      <c r="D70" s="178">
        <f t="shared" si="19"/>
        <v>1700000</v>
      </c>
      <c r="E70" s="245">
        <v>0</v>
      </c>
      <c r="F70" s="245">
        <v>0</v>
      </c>
      <c r="G70" s="75">
        <f t="shared" si="20"/>
        <v>1700000</v>
      </c>
    </row>
    <row r="71" spans="1:7" x14ac:dyDescent="0.25">
      <c r="A71" s="84" t="s">
        <v>366</v>
      </c>
      <c r="B71" s="224">
        <f t="shared" ref="B71:G71" si="21">SUM(B72:B74)</f>
        <v>7350000</v>
      </c>
      <c r="C71" s="224">
        <f t="shared" si="21"/>
        <v>-4300000</v>
      </c>
      <c r="D71" s="83">
        <f t="shared" si="21"/>
        <v>3050000</v>
      </c>
      <c r="E71" s="83">
        <f t="shared" si="21"/>
        <v>3050000</v>
      </c>
      <c r="F71" s="83">
        <f t="shared" si="21"/>
        <v>3050000</v>
      </c>
      <c r="G71" s="83">
        <f t="shared" si="21"/>
        <v>0</v>
      </c>
    </row>
    <row r="72" spans="1:7" x14ac:dyDescent="0.25">
      <c r="A72" s="85" t="s">
        <v>367</v>
      </c>
      <c r="B72" s="197">
        <v>0</v>
      </c>
      <c r="C72" s="197">
        <v>0</v>
      </c>
      <c r="D72" s="172">
        <f>B72+C72</f>
        <v>0</v>
      </c>
      <c r="E72" s="197">
        <v>0</v>
      </c>
      <c r="F72" s="197">
        <v>0</v>
      </c>
      <c r="G72" s="75">
        <f>D72-E72</f>
        <v>0</v>
      </c>
    </row>
    <row r="73" spans="1:7" x14ac:dyDescent="0.25">
      <c r="A73" s="85" t="s">
        <v>368</v>
      </c>
      <c r="B73" s="197">
        <v>0</v>
      </c>
      <c r="C73" s="197">
        <v>0</v>
      </c>
      <c r="D73" s="178">
        <f t="shared" ref="D73:D74" si="22">B73+C73</f>
        <v>0</v>
      </c>
      <c r="E73" s="197">
        <v>0</v>
      </c>
      <c r="F73" s="197">
        <v>0</v>
      </c>
      <c r="G73" s="75">
        <f>D73-E73</f>
        <v>0</v>
      </c>
    </row>
    <row r="74" spans="1:7" x14ac:dyDescent="0.25">
      <c r="A74" s="85" t="s">
        <v>369</v>
      </c>
      <c r="B74" s="225">
        <v>7350000</v>
      </c>
      <c r="C74" s="245">
        <v>-4300000</v>
      </c>
      <c r="D74" s="178">
        <f t="shared" si="22"/>
        <v>3050000</v>
      </c>
      <c r="E74" s="245">
        <v>3050000</v>
      </c>
      <c r="F74" s="245">
        <v>3050000</v>
      </c>
      <c r="G74" s="75">
        <f>D74-E74</f>
        <v>0</v>
      </c>
    </row>
    <row r="75" spans="1:7" x14ac:dyDescent="0.25">
      <c r="A75" s="84" t="s">
        <v>370</v>
      </c>
      <c r="B75" s="224">
        <f t="shared" ref="B75:G75" si="23">SUM(B76:B82)</f>
        <v>0</v>
      </c>
      <c r="C75" s="224">
        <f t="shared" si="23"/>
        <v>0</v>
      </c>
      <c r="D75" s="83">
        <f t="shared" si="23"/>
        <v>0</v>
      </c>
      <c r="E75" s="83">
        <f t="shared" si="23"/>
        <v>0</v>
      </c>
      <c r="F75" s="83">
        <f t="shared" si="23"/>
        <v>0</v>
      </c>
      <c r="G75" s="83">
        <f t="shared" si="23"/>
        <v>0</v>
      </c>
    </row>
    <row r="76" spans="1:7" x14ac:dyDescent="0.25">
      <c r="A76" s="85" t="s">
        <v>371</v>
      </c>
      <c r="B76" s="226">
        <v>0</v>
      </c>
      <c r="C76" s="210">
        <v>0</v>
      </c>
      <c r="D76" s="75">
        <f>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226">
        <v>0</v>
      </c>
      <c r="C77" s="210">
        <v>0</v>
      </c>
      <c r="D77" s="75">
        <f t="shared" ref="D77:D82" si="24">B77+C77</f>
        <v>0</v>
      </c>
      <c r="E77" s="75">
        <v>0</v>
      </c>
      <c r="F77" s="75">
        <v>0</v>
      </c>
      <c r="G77" s="75">
        <f t="shared" ref="G77:G82" si="25">D77-E77</f>
        <v>0</v>
      </c>
    </row>
    <row r="78" spans="1:7" x14ac:dyDescent="0.25">
      <c r="A78" s="85" t="s">
        <v>373</v>
      </c>
      <c r="B78" s="226">
        <v>0</v>
      </c>
      <c r="C78" s="210">
        <v>0</v>
      </c>
      <c r="D78" s="75">
        <f t="shared" si="24"/>
        <v>0</v>
      </c>
      <c r="E78" s="75">
        <v>0</v>
      </c>
      <c r="F78" s="75">
        <v>0</v>
      </c>
      <c r="G78" s="75">
        <f t="shared" si="25"/>
        <v>0</v>
      </c>
    </row>
    <row r="79" spans="1:7" x14ac:dyDescent="0.25">
      <c r="A79" s="85" t="s">
        <v>374</v>
      </c>
      <c r="B79" s="226">
        <v>0</v>
      </c>
      <c r="C79" s="210">
        <v>0</v>
      </c>
      <c r="D79" s="75">
        <f t="shared" si="24"/>
        <v>0</v>
      </c>
      <c r="E79" s="75">
        <v>0</v>
      </c>
      <c r="F79" s="75">
        <v>0</v>
      </c>
      <c r="G79" s="75">
        <f t="shared" si="25"/>
        <v>0</v>
      </c>
    </row>
    <row r="80" spans="1:7" x14ac:dyDescent="0.25">
      <c r="A80" s="85" t="s">
        <v>375</v>
      </c>
      <c r="B80" s="226">
        <v>0</v>
      </c>
      <c r="C80" s="210">
        <v>0</v>
      </c>
      <c r="D80" s="75">
        <f t="shared" si="24"/>
        <v>0</v>
      </c>
      <c r="E80" s="75">
        <v>0</v>
      </c>
      <c r="F80" s="75">
        <v>0</v>
      </c>
      <c r="G80" s="75">
        <f t="shared" si="25"/>
        <v>0</v>
      </c>
    </row>
    <row r="81" spans="1:7" x14ac:dyDescent="0.25">
      <c r="A81" s="85" t="s">
        <v>376</v>
      </c>
      <c r="B81" s="226">
        <v>0</v>
      </c>
      <c r="C81" s="210">
        <v>0</v>
      </c>
      <c r="D81" s="75">
        <f t="shared" si="24"/>
        <v>0</v>
      </c>
      <c r="E81" s="75">
        <v>0</v>
      </c>
      <c r="F81" s="75">
        <v>0</v>
      </c>
      <c r="G81" s="75">
        <f t="shared" si="25"/>
        <v>0</v>
      </c>
    </row>
    <row r="82" spans="1:7" x14ac:dyDescent="0.25">
      <c r="A82" s="85" t="s">
        <v>377</v>
      </c>
      <c r="B82" s="226">
        <v>0</v>
      </c>
      <c r="C82" s="210">
        <v>0</v>
      </c>
      <c r="D82" s="75">
        <f t="shared" si="24"/>
        <v>0</v>
      </c>
      <c r="E82" s="75">
        <v>0</v>
      </c>
      <c r="F82" s="75">
        <v>0</v>
      </c>
      <c r="G82" s="75">
        <f t="shared" si="25"/>
        <v>0</v>
      </c>
    </row>
    <row r="83" spans="1:7" x14ac:dyDescent="0.25">
      <c r="A83" s="86"/>
      <c r="B83" s="226"/>
      <c r="C83" s="226"/>
      <c r="D83" s="75"/>
      <c r="E83" s="75"/>
      <c r="F83" s="75"/>
      <c r="G83" s="75"/>
    </row>
    <row r="84" spans="1:7" x14ac:dyDescent="0.25">
      <c r="A84" s="28" t="s">
        <v>378</v>
      </c>
      <c r="B84" s="224">
        <f t="shared" ref="B84:G84" si="26">SUM(B85,B93,B103,B113,B123,B133,B137,B146,B150)</f>
        <v>239690599.03999996</v>
      </c>
      <c r="C84" s="224">
        <f t="shared" si="26"/>
        <v>312940341.81999999</v>
      </c>
      <c r="D84" s="83">
        <f t="shared" si="26"/>
        <v>552630940.8599999</v>
      </c>
      <c r="E84" s="83">
        <f t="shared" si="26"/>
        <v>539658859.16999996</v>
      </c>
      <c r="F84" s="83">
        <f t="shared" si="26"/>
        <v>505242473.20999998</v>
      </c>
      <c r="G84" s="83">
        <f t="shared" si="26"/>
        <v>12972081.689999998</v>
      </c>
    </row>
    <row r="85" spans="1:7" x14ac:dyDescent="0.25">
      <c r="A85" s="84" t="s">
        <v>305</v>
      </c>
      <c r="B85" s="224">
        <f t="shared" ref="B85:G85" si="27">SUM(B86:B92)</f>
        <v>148786219</v>
      </c>
      <c r="C85" s="224">
        <f t="shared" si="27"/>
        <v>-1809057.87</v>
      </c>
      <c r="D85" s="83">
        <f t="shared" si="27"/>
        <v>146977161.13</v>
      </c>
      <c r="E85" s="83">
        <f t="shared" si="27"/>
        <v>146937191.65000001</v>
      </c>
      <c r="F85" s="83">
        <f t="shared" si="27"/>
        <v>144147061.77000001</v>
      </c>
      <c r="G85" s="83">
        <f t="shared" si="27"/>
        <v>39969.479999997653</v>
      </c>
    </row>
    <row r="86" spans="1:7" x14ac:dyDescent="0.25">
      <c r="A86" s="85" t="s">
        <v>306</v>
      </c>
      <c r="B86" s="225">
        <v>46042814</v>
      </c>
      <c r="C86" s="245">
        <v>-4551985.75</v>
      </c>
      <c r="D86" s="173">
        <f>B86+C86</f>
        <v>41490828.25</v>
      </c>
      <c r="E86" s="245">
        <v>41490828.25</v>
      </c>
      <c r="F86" s="245">
        <v>41490828.25</v>
      </c>
      <c r="G86" s="75">
        <f>D86-E86</f>
        <v>0</v>
      </c>
    </row>
    <row r="87" spans="1:7" x14ac:dyDescent="0.25">
      <c r="A87" s="85" t="s">
        <v>307</v>
      </c>
      <c r="B87" s="225">
        <v>2884536</v>
      </c>
      <c r="C87" s="245">
        <v>2295459.9500000002</v>
      </c>
      <c r="D87" s="178">
        <f t="shared" ref="D87:D92" si="28">B87+C87</f>
        <v>5179995.95</v>
      </c>
      <c r="E87" s="245">
        <v>5155026.43</v>
      </c>
      <c r="F87" s="245">
        <v>5033788.05</v>
      </c>
      <c r="G87" s="75">
        <f t="shared" ref="G87:G92" si="29">D87-E87</f>
        <v>24969.520000000484</v>
      </c>
    </row>
    <row r="88" spans="1:7" x14ac:dyDescent="0.25">
      <c r="A88" s="85" t="s">
        <v>308</v>
      </c>
      <c r="B88" s="225">
        <v>16823637</v>
      </c>
      <c r="C88" s="245">
        <v>5095213.08</v>
      </c>
      <c r="D88" s="178">
        <f t="shared" si="28"/>
        <v>21918850.079999998</v>
      </c>
      <c r="E88" s="245">
        <v>21903850.120000001</v>
      </c>
      <c r="F88" s="245">
        <v>21903850.120000001</v>
      </c>
      <c r="G88" s="75">
        <f t="shared" si="29"/>
        <v>14999.959999997169</v>
      </c>
    </row>
    <row r="89" spans="1:7" x14ac:dyDescent="0.25">
      <c r="A89" s="85" t="s">
        <v>309</v>
      </c>
      <c r="B89" s="225">
        <v>26979985</v>
      </c>
      <c r="C89" s="245">
        <v>1383378.01</v>
      </c>
      <c r="D89" s="178">
        <f t="shared" si="28"/>
        <v>28363363.010000002</v>
      </c>
      <c r="E89" s="245">
        <v>28363363.010000002</v>
      </c>
      <c r="F89" s="245">
        <v>25694471.510000002</v>
      </c>
      <c r="G89" s="75">
        <f t="shared" si="29"/>
        <v>0</v>
      </c>
    </row>
    <row r="90" spans="1:7" x14ac:dyDescent="0.25">
      <c r="A90" s="85" t="s">
        <v>310</v>
      </c>
      <c r="B90" s="225">
        <v>56055247</v>
      </c>
      <c r="C90" s="245">
        <v>-6031123.1600000001</v>
      </c>
      <c r="D90" s="178">
        <f t="shared" si="28"/>
        <v>50024123.840000004</v>
      </c>
      <c r="E90" s="245">
        <v>50024123.840000004</v>
      </c>
      <c r="F90" s="245">
        <v>50024123.840000004</v>
      </c>
      <c r="G90" s="75">
        <f t="shared" si="29"/>
        <v>0</v>
      </c>
    </row>
    <row r="91" spans="1:7" x14ac:dyDescent="0.25">
      <c r="A91" s="85" t="s">
        <v>311</v>
      </c>
      <c r="B91" s="197">
        <v>0</v>
      </c>
      <c r="C91" s="246">
        <v>0</v>
      </c>
      <c r="D91" s="178">
        <f t="shared" si="28"/>
        <v>0</v>
      </c>
      <c r="E91" s="246">
        <v>0</v>
      </c>
      <c r="F91" s="246">
        <v>0</v>
      </c>
      <c r="G91" s="75">
        <f t="shared" si="29"/>
        <v>0</v>
      </c>
    </row>
    <row r="92" spans="1:7" x14ac:dyDescent="0.25">
      <c r="A92" s="85" t="s">
        <v>312</v>
      </c>
      <c r="B92" s="197">
        <v>0</v>
      </c>
      <c r="C92" s="246">
        <v>0</v>
      </c>
      <c r="D92" s="178">
        <f t="shared" si="28"/>
        <v>0</v>
      </c>
      <c r="E92" s="246">
        <v>0</v>
      </c>
      <c r="F92" s="246">
        <v>0</v>
      </c>
      <c r="G92" s="75">
        <f t="shared" si="29"/>
        <v>0</v>
      </c>
    </row>
    <row r="93" spans="1:7" x14ac:dyDescent="0.25">
      <c r="A93" s="84" t="s">
        <v>313</v>
      </c>
      <c r="B93" s="224">
        <f t="shared" ref="B93:G93" si="30">SUM(B94:B102)</f>
        <v>15775299.199999999</v>
      </c>
      <c r="C93" s="224">
        <f t="shared" si="30"/>
        <v>2290908.46</v>
      </c>
      <c r="D93" s="83">
        <f t="shared" si="30"/>
        <v>18066207.66</v>
      </c>
      <c r="E93" s="83">
        <f t="shared" si="30"/>
        <v>18047117.270000003</v>
      </c>
      <c r="F93" s="83">
        <f t="shared" si="30"/>
        <v>18039065.270000003</v>
      </c>
      <c r="G93" s="83">
        <f t="shared" si="30"/>
        <v>19090.389999999017</v>
      </c>
    </row>
    <row r="94" spans="1:7" x14ac:dyDescent="0.25">
      <c r="A94" s="85" t="s">
        <v>314</v>
      </c>
      <c r="B94" s="225">
        <v>0</v>
      </c>
      <c r="C94" s="245">
        <v>13500</v>
      </c>
      <c r="D94" s="174">
        <f>B94+C94</f>
        <v>13500</v>
      </c>
      <c r="E94" s="245">
        <v>13467.6</v>
      </c>
      <c r="F94" s="245">
        <v>13467.6</v>
      </c>
      <c r="G94" s="75">
        <f>D94-E94</f>
        <v>32.399999999999636</v>
      </c>
    </row>
    <row r="95" spans="1:7" x14ac:dyDescent="0.25">
      <c r="A95" s="85" t="s">
        <v>315</v>
      </c>
      <c r="B95" s="225">
        <v>4000000</v>
      </c>
      <c r="C95" s="245">
        <v>716829.2</v>
      </c>
      <c r="D95" s="178">
        <f t="shared" ref="D95:D102" si="31">B95+C95</f>
        <v>4716829.2</v>
      </c>
      <c r="E95" s="245">
        <v>4716829.2</v>
      </c>
      <c r="F95" s="245">
        <v>4708777.2</v>
      </c>
      <c r="G95" s="75">
        <f t="shared" ref="G95:G102" si="32">D95-E95</f>
        <v>0</v>
      </c>
    </row>
    <row r="96" spans="1:7" x14ac:dyDescent="0.25">
      <c r="A96" s="85" t="s">
        <v>316</v>
      </c>
      <c r="B96" s="197">
        <v>0</v>
      </c>
      <c r="C96" s="246">
        <v>0</v>
      </c>
      <c r="D96" s="178">
        <f t="shared" si="31"/>
        <v>0</v>
      </c>
      <c r="E96" s="246">
        <v>0</v>
      </c>
      <c r="F96" s="246">
        <v>0</v>
      </c>
      <c r="G96" s="75">
        <f t="shared" si="32"/>
        <v>0</v>
      </c>
    </row>
    <row r="97" spans="1:7" x14ac:dyDescent="0.25">
      <c r="A97" s="85" t="s">
        <v>317</v>
      </c>
      <c r="B97" s="197">
        <v>0</v>
      </c>
      <c r="C97" s="245">
        <v>54067</v>
      </c>
      <c r="D97" s="178">
        <f t="shared" si="31"/>
        <v>54067</v>
      </c>
      <c r="E97" s="245">
        <v>54023.17</v>
      </c>
      <c r="F97" s="245">
        <v>54023.17</v>
      </c>
      <c r="G97" s="75">
        <f t="shared" si="32"/>
        <v>43.830000000001746</v>
      </c>
    </row>
    <row r="98" spans="1:7" x14ac:dyDescent="0.25">
      <c r="A98" s="87" t="s">
        <v>318</v>
      </c>
      <c r="B98" s="225">
        <v>0</v>
      </c>
      <c r="C98" s="245">
        <v>1557.54</v>
      </c>
      <c r="D98" s="178">
        <f t="shared" si="31"/>
        <v>1557.54</v>
      </c>
      <c r="E98" s="245">
        <v>1557.54</v>
      </c>
      <c r="F98" s="245">
        <v>1557.54</v>
      </c>
      <c r="G98" s="75">
        <f t="shared" si="32"/>
        <v>0</v>
      </c>
    </row>
    <row r="99" spans="1:7" x14ac:dyDescent="0.25">
      <c r="A99" s="85" t="s">
        <v>319</v>
      </c>
      <c r="B99" s="225">
        <v>11775299.199999999</v>
      </c>
      <c r="C99" s="245">
        <v>1300577.06</v>
      </c>
      <c r="D99" s="178">
        <f t="shared" si="31"/>
        <v>13075876.26</v>
      </c>
      <c r="E99" s="245">
        <v>13056934.300000001</v>
      </c>
      <c r="F99" s="245">
        <v>13056934.300000001</v>
      </c>
      <c r="G99" s="75">
        <f t="shared" si="32"/>
        <v>18941.959999999031</v>
      </c>
    </row>
    <row r="100" spans="1:7" x14ac:dyDescent="0.25">
      <c r="A100" s="85" t="s">
        <v>320</v>
      </c>
      <c r="B100" s="225">
        <v>0</v>
      </c>
      <c r="C100" s="245">
        <v>115997.87</v>
      </c>
      <c r="D100" s="178">
        <f t="shared" si="31"/>
        <v>115997.87</v>
      </c>
      <c r="E100" s="245">
        <v>115931.07</v>
      </c>
      <c r="F100" s="245">
        <v>115931.07</v>
      </c>
      <c r="G100" s="75">
        <f t="shared" si="32"/>
        <v>66.799999999988358</v>
      </c>
    </row>
    <row r="101" spans="1:7" x14ac:dyDescent="0.25">
      <c r="A101" s="85" t="s">
        <v>321</v>
      </c>
      <c r="B101" s="197">
        <v>0</v>
      </c>
      <c r="C101" s="246">
        <v>0</v>
      </c>
      <c r="D101" s="178">
        <f t="shared" si="31"/>
        <v>0</v>
      </c>
      <c r="E101" s="246">
        <v>0</v>
      </c>
      <c r="F101" s="246">
        <v>0</v>
      </c>
      <c r="G101" s="75">
        <f t="shared" si="32"/>
        <v>0</v>
      </c>
    </row>
    <row r="102" spans="1:7" x14ac:dyDescent="0.25">
      <c r="A102" s="85" t="s">
        <v>322</v>
      </c>
      <c r="B102" s="225">
        <v>0</v>
      </c>
      <c r="C102" s="245">
        <v>88379.79</v>
      </c>
      <c r="D102" s="178">
        <f t="shared" si="31"/>
        <v>88379.79</v>
      </c>
      <c r="E102" s="245">
        <v>88374.39</v>
      </c>
      <c r="F102" s="245">
        <v>88374.39</v>
      </c>
      <c r="G102" s="75">
        <f t="shared" si="32"/>
        <v>5.3999999999941792</v>
      </c>
    </row>
    <row r="103" spans="1:7" x14ac:dyDescent="0.25">
      <c r="A103" s="84" t="s">
        <v>323</v>
      </c>
      <c r="B103" s="224">
        <f t="shared" ref="B103:G103" si="33">SUM(B104:B112)</f>
        <v>9408189</v>
      </c>
      <c r="C103" s="224">
        <f t="shared" si="33"/>
        <v>213923465.76999998</v>
      </c>
      <c r="D103" s="83">
        <f t="shared" si="33"/>
        <v>223331654.76999998</v>
      </c>
      <c r="E103" s="83">
        <f t="shared" si="33"/>
        <v>223331654.76999998</v>
      </c>
      <c r="F103" s="83">
        <f t="shared" si="33"/>
        <v>217365067.84999999</v>
      </c>
      <c r="G103" s="83">
        <f t="shared" si="33"/>
        <v>0</v>
      </c>
    </row>
    <row r="104" spans="1:7" x14ac:dyDescent="0.25">
      <c r="A104" s="85" t="s">
        <v>324</v>
      </c>
      <c r="B104" s="225">
        <v>9194261</v>
      </c>
      <c r="C104" s="245">
        <v>11241693.539999999</v>
      </c>
      <c r="D104" s="175">
        <f>B104+C104</f>
        <v>20435954.539999999</v>
      </c>
      <c r="E104" s="245">
        <v>20435954.539999999</v>
      </c>
      <c r="F104" s="245">
        <v>14469367.619999999</v>
      </c>
      <c r="G104" s="75">
        <f>D104-E104</f>
        <v>0</v>
      </c>
    </row>
    <row r="105" spans="1:7" x14ac:dyDescent="0.25">
      <c r="A105" s="85" t="s">
        <v>325</v>
      </c>
      <c r="B105" s="225">
        <v>0</v>
      </c>
      <c r="C105" s="245">
        <v>28000</v>
      </c>
      <c r="D105" s="178">
        <f t="shared" ref="D105:D112" si="34">B105+C105</f>
        <v>28000</v>
      </c>
      <c r="E105" s="245">
        <v>28000</v>
      </c>
      <c r="F105" s="245">
        <v>28000</v>
      </c>
      <c r="G105" s="75">
        <f t="shared" ref="G105:G112" si="35">D105-E105</f>
        <v>0</v>
      </c>
    </row>
    <row r="106" spans="1:7" x14ac:dyDescent="0.25">
      <c r="A106" s="85" t="s">
        <v>326</v>
      </c>
      <c r="B106" s="225">
        <v>213928</v>
      </c>
      <c r="C106" s="245">
        <v>185589678.31999999</v>
      </c>
      <c r="D106" s="178">
        <f t="shared" si="34"/>
        <v>185803606.31999999</v>
      </c>
      <c r="E106" s="245">
        <v>185803606.31999999</v>
      </c>
      <c r="F106" s="245">
        <v>185803606.31999999</v>
      </c>
      <c r="G106" s="75">
        <f t="shared" si="35"/>
        <v>0</v>
      </c>
    </row>
    <row r="107" spans="1:7" x14ac:dyDescent="0.25">
      <c r="A107" s="85" t="s">
        <v>327</v>
      </c>
      <c r="B107" s="225">
        <v>0</v>
      </c>
      <c r="C107" s="245">
        <v>31999.91</v>
      </c>
      <c r="D107" s="178">
        <f t="shared" si="34"/>
        <v>31999.91</v>
      </c>
      <c r="E107" s="245">
        <v>31999.91</v>
      </c>
      <c r="F107" s="245">
        <v>31999.91</v>
      </c>
      <c r="G107" s="75">
        <f t="shared" si="35"/>
        <v>0</v>
      </c>
    </row>
    <row r="108" spans="1:7" x14ac:dyDescent="0.25">
      <c r="A108" s="85" t="s">
        <v>328</v>
      </c>
      <c r="B108" s="225">
        <v>0</v>
      </c>
      <c r="C108" s="245">
        <v>1492094</v>
      </c>
      <c r="D108" s="178">
        <f t="shared" si="34"/>
        <v>1492094</v>
      </c>
      <c r="E108" s="245">
        <v>1492094</v>
      </c>
      <c r="F108" s="245">
        <v>1492094</v>
      </c>
      <c r="G108" s="75">
        <f t="shared" si="35"/>
        <v>0</v>
      </c>
    </row>
    <row r="109" spans="1:7" x14ac:dyDescent="0.25">
      <c r="A109" s="85" t="s">
        <v>329</v>
      </c>
      <c r="B109" s="197">
        <v>0</v>
      </c>
      <c r="C109" s="246">
        <v>0</v>
      </c>
      <c r="D109" s="178">
        <f t="shared" si="34"/>
        <v>0</v>
      </c>
      <c r="E109" s="246">
        <v>0</v>
      </c>
      <c r="F109" s="246">
        <v>0</v>
      </c>
      <c r="G109" s="75">
        <f t="shared" si="35"/>
        <v>0</v>
      </c>
    </row>
    <row r="110" spans="1:7" x14ac:dyDescent="0.25">
      <c r="A110" s="85" t="s">
        <v>330</v>
      </c>
      <c r="B110" s="197">
        <v>0</v>
      </c>
      <c r="C110" s="246">
        <v>0</v>
      </c>
      <c r="D110" s="178">
        <f t="shared" si="34"/>
        <v>0</v>
      </c>
      <c r="E110" s="246">
        <v>0</v>
      </c>
      <c r="F110" s="246">
        <v>0</v>
      </c>
      <c r="G110" s="75">
        <f t="shared" si="35"/>
        <v>0</v>
      </c>
    </row>
    <row r="111" spans="1:7" x14ac:dyDescent="0.25">
      <c r="A111" s="85" t="s">
        <v>331</v>
      </c>
      <c r="B111" s="225">
        <v>0</v>
      </c>
      <c r="C111" s="245">
        <v>15540000</v>
      </c>
      <c r="D111" s="178">
        <f t="shared" si="34"/>
        <v>15540000</v>
      </c>
      <c r="E111" s="245">
        <v>15540000</v>
      </c>
      <c r="F111" s="245">
        <v>15540000</v>
      </c>
      <c r="G111" s="75">
        <f t="shared" si="35"/>
        <v>0</v>
      </c>
    </row>
    <row r="112" spans="1:7" x14ac:dyDescent="0.25">
      <c r="A112" s="85" t="s">
        <v>332</v>
      </c>
      <c r="B112" s="197">
        <v>0</v>
      </c>
      <c r="C112" s="246">
        <v>0</v>
      </c>
      <c r="D112" s="178">
        <f t="shared" si="34"/>
        <v>0</v>
      </c>
      <c r="E112" s="246">
        <v>0</v>
      </c>
      <c r="F112" s="246">
        <v>0</v>
      </c>
      <c r="G112" s="75">
        <f t="shared" si="35"/>
        <v>0</v>
      </c>
    </row>
    <row r="113" spans="1:7" x14ac:dyDescent="0.25">
      <c r="A113" s="84" t="s">
        <v>333</v>
      </c>
      <c r="B113" s="224">
        <f t="shared" ref="B113:G113" si="36">SUM(B114:B122)</f>
        <v>3166853.04</v>
      </c>
      <c r="C113" s="224">
        <f t="shared" si="36"/>
        <v>462000</v>
      </c>
      <c r="D113" s="83">
        <f t="shared" si="36"/>
        <v>3628853.04</v>
      </c>
      <c r="E113" s="83">
        <f t="shared" si="36"/>
        <v>3628853.04</v>
      </c>
      <c r="F113" s="83">
        <f t="shared" si="36"/>
        <v>3628853.04</v>
      </c>
      <c r="G113" s="83">
        <f t="shared" si="36"/>
        <v>0</v>
      </c>
    </row>
    <row r="114" spans="1:7" x14ac:dyDescent="0.25">
      <c r="A114" s="85" t="s">
        <v>334</v>
      </c>
      <c r="B114" s="225">
        <v>3166853.04</v>
      </c>
      <c r="C114" s="245">
        <v>0</v>
      </c>
      <c r="D114" s="176">
        <f>B114+C114</f>
        <v>3166853.04</v>
      </c>
      <c r="E114" s="245">
        <v>3166853.04</v>
      </c>
      <c r="F114" s="245">
        <v>3166853.04</v>
      </c>
      <c r="G114" s="75">
        <f>D114-E114</f>
        <v>0</v>
      </c>
    </row>
    <row r="115" spans="1:7" x14ac:dyDescent="0.25">
      <c r="A115" s="85" t="s">
        <v>335</v>
      </c>
      <c r="B115" s="197">
        <v>0</v>
      </c>
      <c r="C115" s="246">
        <v>0</v>
      </c>
      <c r="D115" s="178">
        <f t="shared" ref="D115:D122" si="37">B115+C115</f>
        <v>0</v>
      </c>
      <c r="E115" s="246">
        <v>0</v>
      </c>
      <c r="F115" s="246">
        <v>0</v>
      </c>
      <c r="G115" s="75">
        <f t="shared" ref="G115:G122" si="38">D115-E115</f>
        <v>0</v>
      </c>
    </row>
    <row r="116" spans="1:7" x14ac:dyDescent="0.25">
      <c r="A116" s="85" t="s">
        <v>336</v>
      </c>
      <c r="B116" s="197">
        <v>0</v>
      </c>
      <c r="C116" s="246">
        <v>0</v>
      </c>
      <c r="D116" s="178">
        <f t="shared" si="37"/>
        <v>0</v>
      </c>
      <c r="E116" s="246">
        <v>0</v>
      </c>
      <c r="F116" s="246">
        <v>0</v>
      </c>
      <c r="G116" s="75">
        <f t="shared" si="38"/>
        <v>0</v>
      </c>
    </row>
    <row r="117" spans="1:7" x14ac:dyDescent="0.25">
      <c r="A117" s="85" t="s">
        <v>337</v>
      </c>
      <c r="B117" s="225">
        <v>0</v>
      </c>
      <c r="C117" s="245">
        <v>462000</v>
      </c>
      <c r="D117" s="178">
        <f t="shared" si="37"/>
        <v>462000</v>
      </c>
      <c r="E117" s="245">
        <v>462000</v>
      </c>
      <c r="F117" s="245">
        <v>462000</v>
      </c>
      <c r="G117" s="75">
        <f t="shared" si="38"/>
        <v>0</v>
      </c>
    </row>
    <row r="118" spans="1:7" x14ac:dyDescent="0.25">
      <c r="A118" s="85" t="s">
        <v>338</v>
      </c>
      <c r="B118" s="197">
        <v>0</v>
      </c>
      <c r="C118" s="246">
        <v>0</v>
      </c>
      <c r="D118" s="178">
        <f t="shared" si="37"/>
        <v>0</v>
      </c>
      <c r="E118" s="246">
        <v>0</v>
      </c>
      <c r="F118" s="246">
        <v>0</v>
      </c>
      <c r="G118" s="75">
        <f t="shared" si="38"/>
        <v>0</v>
      </c>
    </row>
    <row r="119" spans="1:7" x14ac:dyDescent="0.25">
      <c r="A119" s="85" t="s">
        <v>339</v>
      </c>
      <c r="B119" s="197">
        <v>0</v>
      </c>
      <c r="C119" s="246">
        <v>0</v>
      </c>
      <c r="D119" s="178">
        <f t="shared" si="37"/>
        <v>0</v>
      </c>
      <c r="E119" s="246">
        <v>0</v>
      </c>
      <c r="F119" s="246">
        <v>0</v>
      </c>
      <c r="G119" s="75">
        <f t="shared" si="38"/>
        <v>0</v>
      </c>
    </row>
    <row r="120" spans="1:7" x14ac:dyDescent="0.25">
      <c r="A120" s="85" t="s">
        <v>340</v>
      </c>
      <c r="B120" s="197">
        <v>0</v>
      </c>
      <c r="C120" s="246">
        <v>0</v>
      </c>
      <c r="D120" s="178">
        <f t="shared" si="37"/>
        <v>0</v>
      </c>
      <c r="E120" s="246">
        <v>0</v>
      </c>
      <c r="F120" s="246">
        <v>0</v>
      </c>
      <c r="G120" s="75">
        <f t="shared" si="38"/>
        <v>0</v>
      </c>
    </row>
    <row r="121" spans="1:7" x14ac:dyDescent="0.25">
      <c r="A121" s="85" t="s">
        <v>341</v>
      </c>
      <c r="B121" s="197">
        <v>0</v>
      </c>
      <c r="C121" s="246">
        <v>0</v>
      </c>
      <c r="D121" s="178">
        <f t="shared" si="37"/>
        <v>0</v>
      </c>
      <c r="E121" s="246">
        <v>0</v>
      </c>
      <c r="F121" s="246">
        <v>0</v>
      </c>
      <c r="G121" s="75">
        <f t="shared" si="38"/>
        <v>0</v>
      </c>
    </row>
    <row r="122" spans="1:7" x14ac:dyDescent="0.25">
      <c r="A122" s="85" t="s">
        <v>342</v>
      </c>
      <c r="B122" s="197">
        <v>0</v>
      </c>
      <c r="C122" s="246">
        <v>0</v>
      </c>
      <c r="D122" s="178">
        <f t="shared" si="37"/>
        <v>0</v>
      </c>
      <c r="E122" s="246">
        <v>0</v>
      </c>
      <c r="F122" s="246">
        <v>0</v>
      </c>
      <c r="G122" s="75">
        <f t="shared" si="38"/>
        <v>0</v>
      </c>
    </row>
    <row r="123" spans="1:7" x14ac:dyDescent="0.25">
      <c r="A123" s="84" t="s">
        <v>343</v>
      </c>
      <c r="B123" s="224">
        <f t="shared" ref="B123:G123" si="39">SUM(B124:B132)</f>
        <v>0</v>
      </c>
      <c r="C123" s="224">
        <f t="shared" si="39"/>
        <v>4323288</v>
      </c>
      <c r="D123" s="83">
        <f t="shared" si="39"/>
        <v>4323288</v>
      </c>
      <c r="E123" s="83">
        <f t="shared" si="39"/>
        <v>4056072.2800000003</v>
      </c>
      <c r="F123" s="83">
        <f t="shared" si="39"/>
        <v>4056072.2800000003</v>
      </c>
      <c r="G123" s="83">
        <f t="shared" si="39"/>
        <v>267215.71999999997</v>
      </c>
    </row>
    <row r="124" spans="1:7" x14ac:dyDescent="0.25">
      <c r="A124" s="85" t="s">
        <v>344</v>
      </c>
      <c r="B124" s="225">
        <v>0</v>
      </c>
      <c r="C124" s="245">
        <v>103500</v>
      </c>
      <c r="D124" s="75">
        <f>B124+C124</f>
        <v>103500</v>
      </c>
      <c r="E124" s="245">
        <v>84909.68</v>
      </c>
      <c r="F124" s="245">
        <v>84909.68</v>
      </c>
      <c r="G124" s="75">
        <f>D124-E124</f>
        <v>18590.320000000007</v>
      </c>
    </row>
    <row r="125" spans="1:7" x14ac:dyDescent="0.25">
      <c r="A125" s="85" t="s">
        <v>345</v>
      </c>
      <c r="B125" s="225">
        <v>0</v>
      </c>
      <c r="C125" s="245">
        <v>202000</v>
      </c>
      <c r="D125" s="75">
        <f t="shared" ref="D125:D132" si="40">B125+C125</f>
        <v>202000</v>
      </c>
      <c r="E125" s="245">
        <v>201996.6</v>
      </c>
      <c r="F125" s="245">
        <v>201996.6</v>
      </c>
      <c r="G125" s="75">
        <f t="shared" ref="G125:G131" si="41">D125-E125</f>
        <v>3.3999999999941792</v>
      </c>
    </row>
    <row r="126" spans="1:7" x14ac:dyDescent="0.25">
      <c r="A126" s="85" t="s">
        <v>346</v>
      </c>
      <c r="B126" s="197">
        <v>0</v>
      </c>
      <c r="C126" s="246">
        <v>0</v>
      </c>
      <c r="D126" s="75">
        <f t="shared" si="40"/>
        <v>0</v>
      </c>
      <c r="E126" s="246">
        <v>0</v>
      </c>
      <c r="F126" s="246">
        <v>0</v>
      </c>
      <c r="G126" s="75">
        <f t="shared" si="41"/>
        <v>0</v>
      </c>
    </row>
    <row r="127" spans="1:7" x14ac:dyDescent="0.25">
      <c r="A127" s="85" t="s">
        <v>347</v>
      </c>
      <c r="B127" s="225">
        <v>0</v>
      </c>
      <c r="C127" s="245">
        <v>3948172</v>
      </c>
      <c r="D127" s="75">
        <f t="shared" si="40"/>
        <v>3948172</v>
      </c>
      <c r="E127" s="245">
        <v>3699600</v>
      </c>
      <c r="F127" s="245">
        <v>3699600</v>
      </c>
      <c r="G127" s="75">
        <f t="shared" si="41"/>
        <v>248572</v>
      </c>
    </row>
    <row r="128" spans="1:7" x14ac:dyDescent="0.25">
      <c r="A128" s="85" t="s">
        <v>348</v>
      </c>
      <c r="B128" s="197">
        <v>0</v>
      </c>
      <c r="C128" s="246">
        <v>0</v>
      </c>
      <c r="D128" s="75">
        <f t="shared" si="40"/>
        <v>0</v>
      </c>
      <c r="E128" s="246">
        <v>0</v>
      </c>
      <c r="F128" s="246">
        <v>0</v>
      </c>
      <c r="G128" s="75">
        <f t="shared" si="41"/>
        <v>0</v>
      </c>
    </row>
    <row r="129" spans="1:7" x14ac:dyDescent="0.25">
      <c r="A129" s="85" t="s">
        <v>349</v>
      </c>
      <c r="B129" s="225">
        <v>0</v>
      </c>
      <c r="C129" s="245">
        <v>69616</v>
      </c>
      <c r="D129" s="75">
        <f t="shared" si="40"/>
        <v>69616</v>
      </c>
      <c r="E129" s="245">
        <v>69566</v>
      </c>
      <c r="F129" s="245">
        <v>69566</v>
      </c>
      <c r="G129" s="75">
        <f t="shared" si="41"/>
        <v>50</v>
      </c>
    </row>
    <row r="130" spans="1:7" x14ac:dyDescent="0.25">
      <c r="A130" s="85" t="s">
        <v>350</v>
      </c>
      <c r="B130" s="197">
        <v>0</v>
      </c>
      <c r="C130" s="246">
        <v>0</v>
      </c>
      <c r="D130" s="75">
        <f t="shared" si="40"/>
        <v>0</v>
      </c>
      <c r="E130" s="246">
        <v>0</v>
      </c>
      <c r="F130" s="246">
        <v>0</v>
      </c>
      <c r="G130" s="75">
        <f t="shared" si="41"/>
        <v>0</v>
      </c>
    </row>
    <row r="131" spans="1:7" x14ac:dyDescent="0.25">
      <c r="A131" s="85" t="s">
        <v>351</v>
      </c>
      <c r="B131" s="197">
        <v>0</v>
      </c>
      <c r="C131" s="246">
        <v>0</v>
      </c>
      <c r="D131" s="75">
        <f t="shared" si="40"/>
        <v>0</v>
      </c>
      <c r="E131" s="246">
        <v>0</v>
      </c>
      <c r="F131" s="246">
        <v>0</v>
      </c>
      <c r="G131" s="75">
        <f t="shared" si="41"/>
        <v>0</v>
      </c>
    </row>
    <row r="132" spans="1:7" x14ac:dyDescent="0.25">
      <c r="A132" s="85" t="s">
        <v>352</v>
      </c>
      <c r="B132" s="197">
        <v>0</v>
      </c>
      <c r="C132" s="246">
        <v>0</v>
      </c>
      <c r="D132" s="75">
        <f t="shared" si="40"/>
        <v>0</v>
      </c>
      <c r="E132" s="246">
        <v>0</v>
      </c>
      <c r="F132" s="246">
        <v>0</v>
      </c>
      <c r="G132" s="75">
        <f>D132-E132</f>
        <v>0</v>
      </c>
    </row>
    <row r="133" spans="1:7" x14ac:dyDescent="0.25">
      <c r="A133" s="84" t="s">
        <v>353</v>
      </c>
      <c r="B133" s="224">
        <f t="shared" ref="B133:G133" si="42">SUM(B134:B136)</f>
        <v>55554038.799999997</v>
      </c>
      <c r="C133" s="224">
        <f t="shared" si="42"/>
        <v>79097549.670000002</v>
      </c>
      <c r="D133" s="83">
        <f t="shared" si="42"/>
        <v>134651588.47</v>
      </c>
      <c r="E133" s="83">
        <f t="shared" si="42"/>
        <v>122075041.98999999</v>
      </c>
      <c r="F133" s="83">
        <f t="shared" si="42"/>
        <v>99506983.930000007</v>
      </c>
      <c r="G133" s="83">
        <f t="shared" si="42"/>
        <v>12576546.480000004</v>
      </c>
    </row>
    <row r="134" spans="1:7" x14ac:dyDescent="0.25">
      <c r="A134" s="85" t="s">
        <v>354</v>
      </c>
      <c r="B134" s="225">
        <v>55554038.799999997</v>
      </c>
      <c r="C134" s="245">
        <v>57552098.950000003</v>
      </c>
      <c r="D134" s="177">
        <f>B134+C134</f>
        <v>113106137.75</v>
      </c>
      <c r="E134" s="245">
        <v>109851408.98999999</v>
      </c>
      <c r="F134" s="245">
        <v>88133369.530000001</v>
      </c>
      <c r="G134" s="75">
        <f>D134-E134</f>
        <v>3254728.7600000054</v>
      </c>
    </row>
    <row r="135" spans="1:7" x14ac:dyDescent="0.25">
      <c r="A135" s="85" t="s">
        <v>355</v>
      </c>
      <c r="B135" s="225">
        <v>0</v>
      </c>
      <c r="C135" s="245">
        <v>21545450.719999999</v>
      </c>
      <c r="D135" s="178">
        <f t="shared" ref="D135:D136" si="43">B135+C135</f>
        <v>21545450.719999999</v>
      </c>
      <c r="E135" s="245">
        <v>12223633</v>
      </c>
      <c r="F135" s="245">
        <v>11373614.4</v>
      </c>
      <c r="G135" s="75">
        <f>D135-E135</f>
        <v>9321817.7199999988</v>
      </c>
    </row>
    <row r="136" spans="1:7" x14ac:dyDescent="0.25">
      <c r="A136" s="85" t="s">
        <v>356</v>
      </c>
      <c r="B136" s="197">
        <v>0</v>
      </c>
      <c r="C136" s="246">
        <v>0</v>
      </c>
      <c r="D136" s="178">
        <f t="shared" si="43"/>
        <v>0</v>
      </c>
      <c r="E136" s="246">
        <v>0</v>
      </c>
      <c r="F136" s="246">
        <v>0</v>
      </c>
      <c r="G136" s="75">
        <f>D136-E136</f>
        <v>0</v>
      </c>
    </row>
    <row r="137" spans="1:7" x14ac:dyDescent="0.25">
      <c r="A137" s="84" t="s">
        <v>357</v>
      </c>
      <c r="B137" s="224">
        <f t="shared" ref="B137:G137" si="44">SUM(B138:B142,B144:B145)</f>
        <v>0</v>
      </c>
      <c r="C137" s="224">
        <f t="shared" si="44"/>
        <v>0</v>
      </c>
      <c r="D137" s="83">
        <f t="shared" si="44"/>
        <v>0</v>
      </c>
      <c r="E137" s="83">
        <f t="shared" si="44"/>
        <v>0</v>
      </c>
      <c r="F137" s="83">
        <f t="shared" si="44"/>
        <v>0</v>
      </c>
      <c r="G137" s="83">
        <f t="shared" si="44"/>
        <v>0</v>
      </c>
    </row>
    <row r="138" spans="1:7" x14ac:dyDescent="0.25">
      <c r="A138" s="85" t="s">
        <v>358</v>
      </c>
      <c r="B138" s="226">
        <v>0</v>
      </c>
      <c r="C138" s="226">
        <v>0</v>
      </c>
      <c r="D138" s="75">
        <f>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226">
        <v>0</v>
      </c>
      <c r="C139" s="226">
        <v>0</v>
      </c>
      <c r="D139" s="75">
        <f t="shared" ref="D139:D145" si="45">B139+C139</f>
        <v>0</v>
      </c>
      <c r="E139" s="75">
        <v>0</v>
      </c>
      <c r="F139" s="75">
        <v>0</v>
      </c>
      <c r="G139" s="75">
        <f t="shared" ref="G139:G145" si="46">D139-E139</f>
        <v>0</v>
      </c>
    </row>
    <row r="140" spans="1:7" x14ac:dyDescent="0.25">
      <c r="A140" s="85" t="s">
        <v>360</v>
      </c>
      <c r="B140" s="226">
        <v>0</v>
      </c>
      <c r="C140" s="226">
        <v>0</v>
      </c>
      <c r="D140" s="75">
        <f t="shared" si="45"/>
        <v>0</v>
      </c>
      <c r="E140" s="75">
        <v>0</v>
      </c>
      <c r="F140" s="75">
        <v>0</v>
      </c>
      <c r="G140" s="75">
        <f t="shared" si="46"/>
        <v>0</v>
      </c>
    </row>
    <row r="141" spans="1:7" x14ac:dyDescent="0.25">
      <c r="A141" s="85" t="s">
        <v>361</v>
      </c>
      <c r="B141" s="226">
        <v>0</v>
      </c>
      <c r="C141" s="226">
        <v>0</v>
      </c>
      <c r="D141" s="75">
        <f t="shared" si="45"/>
        <v>0</v>
      </c>
      <c r="E141" s="75">
        <v>0</v>
      </c>
      <c r="F141" s="75">
        <v>0</v>
      </c>
      <c r="G141" s="75">
        <f t="shared" si="46"/>
        <v>0</v>
      </c>
    </row>
    <row r="142" spans="1:7" x14ac:dyDescent="0.25">
      <c r="A142" s="85" t="s">
        <v>362</v>
      </c>
      <c r="B142" s="226">
        <v>0</v>
      </c>
      <c r="C142" s="226">
        <v>0</v>
      </c>
      <c r="D142" s="75">
        <f t="shared" si="45"/>
        <v>0</v>
      </c>
      <c r="E142" s="75">
        <v>0</v>
      </c>
      <c r="F142" s="75">
        <v>0</v>
      </c>
      <c r="G142" s="75">
        <f t="shared" si="46"/>
        <v>0</v>
      </c>
    </row>
    <row r="143" spans="1:7" x14ac:dyDescent="0.25">
      <c r="A143" s="85" t="s">
        <v>363</v>
      </c>
      <c r="B143" s="226">
        <v>0</v>
      </c>
      <c r="C143" s="226">
        <v>0</v>
      </c>
      <c r="D143" s="75">
        <f t="shared" si="45"/>
        <v>0</v>
      </c>
      <c r="E143" s="75">
        <v>0</v>
      </c>
      <c r="F143" s="75">
        <v>0</v>
      </c>
      <c r="G143" s="75">
        <f t="shared" si="46"/>
        <v>0</v>
      </c>
    </row>
    <row r="144" spans="1:7" x14ac:dyDescent="0.25">
      <c r="A144" s="85" t="s">
        <v>364</v>
      </c>
      <c r="B144" s="226">
        <v>0</v>
      </c>
      <c r="C144" s="226">
        <v>0</v>
      </c>
      <c r="D144" s="75">
        <f t="shared" si="45"/>
        <v>0</v>
      </c>
      <c r="E144" s="75">
        <v>0</v>
      </c>
      <c r="F144" s="75">
        <v>0</v>
      </c>
      <c r="G144" s="75">
        <f t="shared" si="46"/>
        <v>0</v>
      </c>
    </row>
    <row r="145" spans="1:7" x14ac:dyDescent="0.25">
      <c r="A145" s="85" t="s">
        <v>365</v>
      </c>
      <c r="B145" s="226">
        <v>0</v>
      </c>
      <c r="C145" s="226">
        <v>0</v>
      </c>
      <c r="D145" s="75">
        <f t="shared" si="45"/>
        <v>0</v>
      </c>
      <c r="E145" s="75">
        <v>0</v>
      </c>
      <c r="F145" s="75">
        <v>0</v>
      </c>
      <c r="G145" s="75">
        <f t="shared" si="46"/>
        <v>0</v>
      </c>
    </row>
    <row r="146" spans="1:7" x14ac:dyDescent="0.25">
      <c r="A146" s="84" t="s">
        <v>366</v>
      </c>
      <c r="B146" s="224">
        <f t="shared" ref="B146:G146" si="47">SUM(B147:B149)</f>
        <v>7000000</v>
      </c>
      <c r="C146" s="224">
        <f t="shared" si="47"/>
        <v>14652187.789999999</v>
      </c>
      <c r="D146" s="83">
        <f t="shared" si="47"/>
        <v>21652187.789999999</v>
      </c>
      <c r="E146" s="83">
        <f t="shared" si="47"/>
        <v>21582928.170000002</v>
      </c>
      <c r="F146" s="83">
        <f t="shared" si="47"/>
        <v>18499369.07</v>
      </c>
      <c r="G146" s="83">
        <f t="shared" si="47"/>
        <v>69259.619999997318</v>
      </c>
    </row>
    <row r="147" spans="1:7" x14ac:dyDescent="0.25">
      <c r="A147" s="85" t="s">
        <v>367</v>
      </c>
      <c r="B147" s="197">
        <v>0</v>
      </c>
      <c r="C147" s="246">
        <v>0</v>
      </c>
      <c r="D147" s="178">
        <f>B147+C147</f>
        <v>0</v>
      </c>
      <c r="E147" s="246">
        <v>0</v>
      </c>
      <c r="F147" s="246">
        <v>0</v>
      </c>
      <c r="G147" s="75">
        <f>D147-E147</f>
        <v>0</v>
      </c>
    </row>
    <row r="148" spans="1:7" x14ac:dyDescent="0.25">
      <c r="A148" s="85" t="s">
        <v>368</v>
      </c>
      <c r="B148" s="197">
        <v>0</v>
      </c>
      <c r="C148" s="246">
        <v>0</v>
      </c>
      <c r="D148" s="178">
        <f>B148+C148</f>
        <v>0</v>
      </c>
      <c r="E148" s="246">
        <v>0</v>
      </c>
      <c r="F148" s="246">
        <v>0</v>
      </c>
      <c r="G148" s="75">
        <f>D148-E148</f>
        <v>0</v>
      </c>
    </row>
    <row r="149" spans="1:7" x14ac:dyDescent="0.25">
      <c r="A149" s="85" t="s">
        <v>369</v>
      </c>
      <c r="B149" s="225">
        <v>7000000</v>
      </c>
      <c r="C149" s="245">
        <v>14652187.789999999</v>
      </c>
      <c r="D149" s="178">
        <f>B149+C149</f>
        <v>21652187.789999999</v>
      </c>
      <c r="E149" s="245">
        <v>21582928.170000002</v>
      </c>
      <c r="F149" s="245">
        <v>18499369.07</v>
      </c>
      <c r="G149" s="75">
        <f>D149-E149</f>
        <v>69259.619999997318</v>
      </c>
    </row>
    <row r="150" spans="1:7" x14ac:dyDescent="0.25">
      <c r="A150" s="84" t="s">
        <v>370</v>
      </c>
      <c r="B150" s="224">
        <f t="shared" ref="B150:G150" si="48">SUM(B151:B157)</f>
        <v>0</v>
      </c>
      <c r="C150" s="224">
        <f t="shared" si="48"/>
        <v>0</v>
      </c>
      <c r="D150" s="83">
        <f t="shared" si="48"/>
        <v>0</v>
      </c>
      <c r="E150" s="83">
        <f t="shared" si="48"/>
        <v>0</v>
      </c>
      <c r="F150" s="83">
        <f t="shared" si="48"/>
        <v>0</v>
      </c>
      <c r="G150" s="83">
        <f t="shared" si="48"/>
        <v>0</v>
      </c>
    </row>
    <row r="151" spans="1:7" x14ac:dyDescent="0.25">
      <c r="A151" s="85" t="s">
        <v>371</v>
      </c>
      <c r="B151" s="226">
        <v>0</v>
      </c>
      <c r="C151" s="226">
        <v>0</v>
      </c>
      <c r="D151" s="75">
        <f>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226">
        <v>0</v>
      </c>
      <c r="C152" s="226">
        <v>0</v>
      </c>
      <c r="D152" s="75">
        <f t="shared" ref="D152:D157" si="49">B152+C152</f>
        <v>0</v>
      </c>
      <c r="E152" s="75">
        <v>0</v>
      </c>
      <c r="F152" s="75">
        <v>0</v>
      </c>
      <c r="G152" s="75">
        <f t="shared" ref="G152:G157" si="50">D152-E152</f>
        <v>0</v>
      </c>
    </row>
    <row r="153" spans="1:7" x14ac:dyDescent="0.25">
      <c r="A153" s="85" t="s">
        <v>373</v>
      </c>
      <c r="B153" s="226">
        <v>0</v>
      </c>
      <c r="C153" s="226">
        <v>0</v>
      </c>
      <c r="D153" s="75">
        <f t="shared" si="49"/>
        <v>0</v>
      </c>
      <c r="E153" s="75">
        <v>0</v>
      </c>
      <c r="F153" s="75">
        <v>0</v>
      </c>
      <c r="G153" s="75">
        <f t="shared" si="50"/>
        <v>0</v>
      </c>
    </row>
    <row r="154" spans="1:7" x14ac:dyDescent="0.25">
      <c r="A154" s="87" t="s">
        <v>374</v>
      </c>
      <c r="B154" s="226">
        <v>0</v>
      </c>
      <c r="C154" s="226">
        <v>0</v>
      </c>
      <c r="D154" s="75">
        <f t="shared" si="49"/>
        <v>0</v>
      </c>
      <c r="E154" s="75">
        <v>0</v>
      </c>
      <c r="F154" s="75">
        <v>0</v>
      </c>
      <c r="G154" s="75">
        <f t="shared" si="50"/>
        <v>0</v>
      </c>
    </row>
    <row r="155" spans="1:7" x14ac:dyDescent="0.25">
      <c r="A155" s="85" t="s">
        <v>375</v>
      </c>
      <c r="B155" s="226">
        <v>0</v>
      </c>
      <c r="C155" s="226">
        <v>0</v>
      </c>
      <c r="D155" s="75">
        <f t="shared" si="49"/>
        <v>0</v>
      </c>
      <c r="E155" s="75">
        <v>0</v>
      </c>
      <c r="F155" s="75">
        <v>0</v>
      </c>
      <c r="G155" s="75">
        <f t="shared" si="50"/>
        <v>0</v>
      </c>
    </row>
    <row r="156" spans="1:7" x14ac:dyDescent="0.25">
      <c r="A156" s="85" t="s">
        <v>376</v>
      </c>
      <c r="B156" s="226">
        <v>0</v>
      </c>
      <c r="C156" s="226">
        <v>0</v>
      </c>
      <c r="D156" s="75">
        <f t="shared" si="49"/>
        <v>0</v>
      </c>
      <c r="E156" s="75">
        <v>0</v>
      </c>
      <c r="F156" s="75">
        <v>0</v>
      </c>
      <c r="G156" s="75">
        <f t="shared" si="50"/>
        <v>0</v>
      </c>
    </row>
    <row r="157" spans="1:7" x14ac:dyDescent="0.25">
      <c r="A157" s="85" t="s">
        <v>377</v>
      </c>
      <c r="B157" s="226">
        <v>0</v>
      </c>
      <c r="C157" s="226">
        <v>0</v>
      </c>
      <c r="D157" s="75">
        <f t="shared" si="49"/>
        <v>0</v>
      </c>
      <c r="E157" s="75">
        <v>0</v>
      </c>
      <c r="F157" s="75">
        <v>0</v>
      </c>
      <c r="G157" s="75">
        <f t="shared" si="50"/>
        <v>0</v>
      </c>
    </row>
    <row r="158" spans="1:7" x14ac:dyDescent="0.25">
      <c r="A158" s="88"/>
      <c r="B158" s="227"/>
      <c r="C158" s="227"/>
      <c r="D158" s="89"/>
      <c r="E158" s="89"/>
      <c r="F158" s="89"/>
      <c r="G158" s="89"/>
    </row>
    <row r="159" spans="1:7" x14ac:dyDescent="0.25">
      <c r="A159" s="29" t="s">
        <v>379</v>
      </c>
      <c r="B159" s="228">
        <f t="shared" ref="B159:G159" si="51">B9+B84</f>
        <v>878816025.5</v>
      </c>
      <c r="C159" s="228">
        <f t="shared" si="51"/>
        <v>630043916.97000003</v>
      </c>
      <c r="D159" s="90">
        <f>D9+D84</f>
        <v>1508859942.47</v>
      </c>
      <c r="E159" s="90">
        <f t="shared" si="51"/>
        <v>1463643388.48</v>
      </c>
      <c r="F159" s="90">
        <f t="shared" si="51"/>
        <v>1386582117.25</v>
      </c>
      <c r="G159" s="90">
        <f t="shared" si="51"/>
        <v>45216553.99000001</v>
      </c>
    </row>
    <row r="160" spans="1:7" x14ac:dyDescent="0.25">
      <c r="A160" s="55"/>
      <c r="B160" s="229"/>
      <c r="C160" s="229"/>
      <c r="D160" s="54"/>
      <c r="E160" s="54"/>
      <c r="F160" s="54"/>
      <c r="G160" s="54"/>
    </row>
    <row r="162" spans="4:7" x14ac:dyDescent="0.25">
      <c r="D162" s="230"/>
      <c r="E162" s="230"/>
      <c r="F162" s="230"/>
      <c r="G162" s="230"/>
    </row>
    <row r="163" spans="4:7" x14ac:dyDescent="0.25">
      <c r="D163" s="230"/>
      <c r="E163" s="230"/>
      <c r="F163" s="230"/>
      <c r="G163" s="23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scale="37" fitToHeight="2" orientation="landscape" horizontalDpi="1200" verticalDpi="1200" r:id="rId1"/>
  <ignoredErrors>
    <ignoredError sqref="B9:G9 G19:G27 B18:F18 G29:G37 B28:F28 G39:G47 B38:F38 G49:G57 B48:F48 G59:G61 B58:F58 G63:G70 B62:F62 B71:F71 B103 B93:C93 E93:F93 G12:G17 B75:F75 B113:F113 B123:F123 B137:F137 B150:F150 B159:C159 E159:F159 E103:F103 B83:F85 B76:B82 E77:F82 B133:F133 B10:C10 E10:G10 E76:F76 B146:F146 B138:C138 E138:F138 B139:C145 E139:F145 B158:F158 B151:C151 E151:F151 B152:C157 E152:F157" unlockedFormula="1"/>
    <ignoredError sqref="G18 G28 G38 G48 G58 G62 G71:G131 G13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6"/>
  <sheetViews>
    <sheetView showGridLines="0" topLeftCell="A76" zoomScale="75" zoomScaleNormal="75" workbookViewId="0">
      <selection activeCell="C111" sqref="C111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380</v>
      </c>
      <c r="B1" s="260"/>
      <c r="C1" s="260"/>
      <c r="D1" s="260"/>
      <c r="E1" s="260"/>
      <c r="F1" s="260"/>
      <c r="G1" s="261"/>
    </row>
    <row r="2" spans="1:7" ht="15" customHeight="1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54" t="s">
        <v>4</v>
      </c>
      <c r="B7" s="256" t="s">
        <v>298</v>
      </c>
      <c r="C7" s="256"/>
      <c r="D7" s="256"/>
      <c r="E7" s="256"/>
      <c r="F7" s="256"/>
      <c r="G7" s="258" t="s">
        <v>299</v>
      </c>
    </row>
    <row r="8" spans="1:7" ht="30" x14ac:dyDescent="0.25">
      <c r="A8" s="25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57"/>
    </row>
    <row r="9" spans="1:7" ht="15.75" customHeight="1" x14ac:dyDescent="0.25">
      <c r="A9" s="26" t="s">
        <v>382</v>
      </c>
      <c r="B9" s="30">
        <f t="shared" ref="B9:G9" si="0">SUM(B10:B80)</f>
        <v>639125426.46000004</v>
      </c>
      <c r="C9" s="30">
        <f t="shared" si="0"/>
        <v>317103575.15000004</v>
      </c>
      <c r="D9" s="30">
        <f t="shared" si="0"/>
        <v>956229001.60999978</v>
      </c>
      <c r="E9" s="30">
        <f t="shared" si="0"/>
        <v>923984529.3099997</v>
      </c>
      <c r="F9" s="30">
        <f t="shared" si="0"/>
        <v>881339644.03999996</v>
      </c>
      <c r="G9" s="30">
        <f t="shared" si="0"/>
        <v>32244472.300000004</v>
      </c>
    </row>
    <row r="10" spans="1:7" s="179" customFormat="1" ht="15.75" customHeight="1" x14ac:dyDescent="0.25">
      <c r="A10" s="212" t="s">
        <v>590</v>
      </c>
      <c r="B10" s="231">
        <v>2297680</v>
      </c>
      <c r="C10" s="231">
        <v>-76952.320000000007</v>
      </c>
      <c r="D10" s="181">
        <f>B10+C10</f>
        <v>2220727.6800000002</v>
      </c>
      <c r="E10" s="231">
        <v>2202477.81</v>
      </c>
      <c r="F10" s="231">
        <v>2164484.2599999998</v>
      </c>
      <c r="G10" s="181">
        <f>D10-E10</f>
        <v>18249.870000000112</v>
      </c>
    </row>
    <row r="11" spans="1:7" s="179" customFormat="1" ht="15.75" customHeight="1" x14ac:dyDescent="0.25">
      <c r="A11" s="212" t="s">
        <v>653</v>
      </c>
      <c r="B11" s="231">
        <v>0</v>
      </c>
      <c r="C11" s="231">
        <v>1337787.8500000001</v>
      </c>
      <c r="D11" s="182">
        <f t="shared" ref="D11:D74" si="1">B11+C11</f>
        <v>1337787.8500000001</v>
      </c>
      <c r="E11" s="231">
        <v>1223567.03</v>
      </c>
      <c r="F11" s="231">
        <v>1109761.04</v>
      </c>
      <c r="G11" s="182">
        <f t="shared" ref="G11:G74" si="2">D11-E11</f>
        <v>114220.82000000007</v>
      </c>
    </row>
    <row r="12" spans="1:7" s="179" customFormat="1" ht="15.75" customHeight="1" x14ac:dyDescent="0.25">
      <c r="A12" s="212" t="s">
        <v>654</v>
      </c>
      <c r="B12" s="231">
        <v>0</v>
      </c>
      <c r="C12" s="231">
        <v>197596.29</v>
      </c>
      <c r="D12" s="182">
        <f t="shared" si="1"/>
        <v>197596.29</v>
      </c>
      <c r="E12" s="231">
        <v>159004.41</v>
      </c>
      <c r="F12" s="231">
        <v>151584.54999999999</v>
      </c>
      <c r="G12" s="182">
        <f t="shared" si="2"/>
        <v>38591.880000000005</v>
      </c>
    </row>
    <row r="13" spans="1:7" s="179" customFormat="1" ht="15.75" customHeight="1" x14ac:dyDescent="0.25">
      <c r="A13" s="212" t="s">
        <v>591</v>
      </c>
      <c r="B13" s="231">
        <v>20560219</v>
      </c>
      <c r="C13" s="231">
        <v>-431253.23</v>
      </c>
      <c r="D13" s="182">
        <f t="shared" si="1"/>
        <v>20128965.77</v>
      </c>
      <c r="E13" s="231">
        <v>19849749.57</v>
      </c>
      <c r="F13" s="231">
        <v>19692669.75</v>
      </c>
      <c r="G13" s="182">
        <f t="shared" si="2"/>
        <v>279216.19999999925</v>
      </c>
    </row>
    <row r="14" spans="1:7" s="179" customFormat="1" ht="15.75" customHeight="1" x14ac:dyDescent="0.25">
      <c r="A14" s="212" t="s">
        <v>592</v>
      </c>
      <c r="B14" s="231">
        <v>16114742</v>
      </c>
      <c r="C14" s="231">
        <v>619859.82999999996</v>
      </c>
      <c r="D14" s="182">
        <f t="shared" si="1"/>
        <v>16734601.83</v>
      </c>
      <c r="E14" s="231">
        <v>15535321.880000001</v>
      </c>
      <c r="F14" s="231">
        <v>13465869.060000001</v>
      </c>
      <c r="G14" s="182">
        <f t="shared" si="2"/>
        <v>1199279.9499999993</v>
      </c>
    </row>
    <row r="15" spans="1:7" s="179" customFormat="1" ht="15.75" customHeight="1" x14ac:dyDescent="0.25">
      <c r="A15" s="212" t="s">
        <v>593</v>
      </c>
      <c r="B15" s="231">
        <v>2383755</v>
      </c>
      <c r="C15" s="231">
        <v>-75131.61</v>
      </c>
      <c r="D15" s="182">
        <f t="shared" si="1"/>
        <v>2308623.39</v>
      </c>
      <c r="E15" s="231">
        <v>2241465.96</v>
      </c>
      <c r="F15" s="231">
        <v>2175926.88</v>
      </c>
      <c r="G15" s="182">
        <f t="shared" si="2"/>
        <v>67157.430000000168</v>
      </c>
    </row>
    <row r="16" spans="1:7" s="179" customFormat="1" ht="15.75" customHeight="1" x14ac:dyDescent="0.25">
      <c r="A16" s="212" t="s">
        <v>594</v>
      </c>
      <c r="B16" s="231">
        <v>14033316</v>
      </c>
      <c r="C16" s="231">
        <v>-353742.8</v>
      </c>
      <c r="D16" s="182">
        <f t="shared" si="1"/>
        <v>13679573.199999999</v>
      </c>
      <c r="E16" s="231">
        <v>12789940.41</v>
      </c>
      <c r="F16" s="231">
        <v>11522945.98</v>
      </c>
      <c r="G16" s="182">
        <f t="shared" si="2"/>
        <v>889632.78999999911</v>
      </c>
    </row>
    <row r="17" spans="1:7" s="179" customFormat="1" ht="15.75" customHeight="1" x14ac:dyDescent="0.25">
      <c r="A17" s="212" t="s">
        <v>595</v>
      </c>
      <c r="B17" s="231">
        <v>11028825</v>
      </c>
      <c r="C17" s="231">
        <v>-65930.490000000005</v>
      </c>
      <c r="D17" s="182">
        <f t="shared" si="1"/>
        <v>10962894.51</v>
      </c>
      <c r="E17" s="231">
        <v>10751127.199999999</v>
      </c>
      <c r="F17" s="231">
        <v>10376762.949999999</v>
      </c>
      <c r="G17" s="182">
        <f t="shared" si="2"/>
        <v>211767.31000000052</v>
      </c>
    </row>
    <row r="18" spans="1:7" s="179" customFormat="1" ht="15.75" customHeight="1" x14ac:dyDescent="0.25">
      <c r="A18" s="212" t="s">
        <v>596</v>
      </c>
      <c r="B18" s="231">
        <v>4078002</v>
      </c>
      <c r="C18" s="231">
        <v>1156067.3600000001</v>
      </c>
      <c r="D18" s="182">
        <f t="shared" si="1"/>
        <v>5234069.3600000003</v>
      </c>
      <c r="E18" s="231">
        <v>4964429.5199999996</v>
      </c>
      <c r="F18" s="231">
        <v>4813019.5999999996</v>
      </c>
      <c r="G18" s="182">
        <f t="shared" si="2"/>
        <v>269639.84000000078</v>
      </c>
    </row>
    <row r="19" spans="1:7" s="179" customFormat="1" ht="15.75" customHeight="1" x14ac:dyDescent="0.25">
      <c r="A19" s="212" t="s">
        <v>597</v>
      </c>
      <c r="B19" s="231">
        <v>4217138</v>
      </c>
      <c r="C19" s="231">
        <v>-1540005.16</v>
      </c>
      <c r="D19" s="182">
        <f t="shared" si="1"/>
        <v>2677132.84</v>
      </c>
      <c r="E19" s="231">
        <v>2487614.87</v>
      </c>
      <c r="F19" s="231">
        <v>2400665.9900000002</v>
      </c>
      <c r="G19" s="182">
        <f t="shared" si="2"/>
        <v>189517.96999999974</v>
      </c>
    </row>
    <row r="20" spans="1:7" s="179" customFormat="1" ht="15.75" customHeight="1" x14ac:dyDescent="0.25">
      <c r="A20" s="212" t="s">
        <v>598</v>
      </c>
      <c r="B20" s="231">
        <v>2088005</v>
      </c>
      <c r="C20" s="231">
        <v>-34429.629999999997</v>
      </c>
      <c r="D20" s="182">
        <f t="shared" si="1"/>
        <v>2053575.37</v>
      </c>
      <c r="E20" s="231">
        <v>2004535.85</v>
      </c>
      <c r="F20" s="231">
        <v>1946805.76</v>
      </c>
      <c r="G20" s="182">
        <f t="shared" si="2"/>
        <v>49039.520000000019</v>
      </c>
    </row>
    <row r="21" spans="1:7" s="179" customFormat="1" ht="15.75" customHeight="1" x14ac:dyDescent="0.25">
      <c r="A21" s="212" t="s">
        <v>599</v>
      </c>
      <c r="B21" s="231">
        <v>3132193</v>
      </c>
      <c r="C21" s="231">
        <v>98397.24</v>
      </c>
      <c r="D21" s="182">
        <f t="shared" si="1"/>
        <v>3230590.24</v>
      </c>
      <c r="E21" s="231">
        <v>3174622.03</v>
      </c>
      <c r="F21" s="231">
        <v>3053319.55</v>
      </c>
      <c r="G21" s="182">
        <f t="shared" si="2"/>
        <v>55968.210000000428</v>
      </c>
    </row>
    <row r="22" spans="1:7" s="179" customFormat="1" ht="15.75" customHeight="1" x14ac:dyDescent="0.25">
      <c r="A22" s="212" t="s">
        <v>600</v>
      </c>
      <c r="B22" s="231">
        <v>2062636</v>
      </c>
      <c r="C22" s="231">
        <v>-8127.48</v>
      </c>
      <c r="D22" s="182">
        <f t="shared" si="1"/>
        <v>2054508.52</v>
      </c>
      <c r="E22" s="231">
        <v>2005879.31</v>
      </c>
      <c r="F22" s="231">
        <v>1956677.08</v>
      </c>
      <c r="G22" s="182">
        <f t="shared" si="2"/>
        <v>48629.209999999963</v>
      </c>
    </row>
    <row r="23" spans="1:7" s="179" customFormat="1" ht="15.75" customHeight="1" x14ac:dyDescent="0.25">
      <c r="A23" s="212" t="s">
        <v>655</v>
      </c>
      <c r="B23" s="231">
        <v>577822</v>
      </c>
      <c r="C23" s="231">
        <v>96.36</v>
      </c>
      <c r="D23" s="182">
        <f t="shared" si="1"/>
        <v>577918.36</v>
      </c>
      <c r="E23" s="231">
        <v>556592.31000000006</v>
      </c>
      <c r="F23" s="231">
        <v>541958.41</v>
      </c>
      <c r="G23" s="182">
        <f t="shared" si="2"/>
        <v>21326.04999999993</v>
      </c>
    </row>
    <row r="24" spans="1:7" s="179" customFormat="1" ht="15.75" customHeight="1" x14ac:dyDescent="0.25">
      <c r="A24" s="212" t="s">
        <v>601</v>
      </c>
      <c r="B24" s="231">
        <v>2545576</v>
      </c>
      <c r="C24" s="231">
        <v>-982679.62</v>
      </c>
      <c r="D24" s="182">
        <f t="shared" si="1"/>
        <v>1562896.38</v>
      </c>
      <c r="E24" s="231">
        <v>1562081.18</v>
      </c>
      <c r="F24" s="231">
        <v>1561381.18</v>
      </c>
      <c r="G24" s="182">
        <f t="shared" si="2"/>
        <v>815.19999999995343</v>
      </c>
    </row>
    <row r="25" spans="1:7" s="179" customFormat="1" ht="15.75" customHeight="1" x14ac:dyDescent="0.25">
      <c r="A25" s="212" t="s">
        <v>602</v>
      </c>
      <c r="B25" s="231">
        <v>9819766</v>
      </c>
      <c r="C25" s="231">
        <v>-460098.35</v>
      </c>
      <c r="D25" s="182">
        <f t="shared" si="1"/>
        <v>9359667.6500000004</v>
      </c>
      <c r="E25" s="231">
        <v>9126123.3300000001</v>
      </c>
      <c r="F25" s="231">
        <v>8886400.2799999993</v>
      </c>
      <c r="G25" s="182">
        <f t="shared" si="2"/>
        <v>233544.3200000003</v>
      </c>
    </row>
    <row r="26" spans="1:7" s="179" customFormat="1" ht="15.75" customHeight="1" x14ac:dyDescent="0.25">
      <c r="A26" s="212" t="s">
        <v>603</v>
      </c>
      <c r="B26" s="231">
        <v>9329431</v>
      </c>
      <c r="C26" s="231">
        <v>-1246921.5</v>
      </c>
      <c r="D26" s="182">
        <f t="shared" si="1"/>
        <v>8082509.5</v>
      </c>
      <c r="E26" s="231">
        <v>6320316.5499999998</v>
      </c>
      <c r="F26" s="231">
        <v>6220623.7699999996</v>
      </c>
      <c r="G26" s="182">
        <f t="shared" si="2"/>
        <v>1762192.9500000002</v>
      </c>
    </row>
    <row r="27" spans="1:7" s="179" customFormat="1" ht="15.75" customHeight="1" x14ac:dyDescent="0.25">
      <c r="A27" s="212" t="s">
        <v>604</v>
      </c>
      <c r="B27" s="231">
        <v>15188539</v>
      </c>
      <c r="C27" s="231">
        <v>1116935.97</v>
      </c>
      <c r="D27" s="182">
        <f t="shared" si="1"/>
        <v>16305474.970000001</v>
      </c>
      <c r="E27" s="231">
        <v>15246951.640000001</v>
      </c>
      <c r="F27" s="231">
        <v>14869111.619999999</v>
      </c>
      <c r="G27" s="182">
        <f t="shared" si="2"/>
        <v>1058523.33</v>
      </c>
    </row>
    <row r="28" spans="1:7" s="179" customFormat="1" ht="15.75" customHeight="1" x14ac:dyDescent="0.25">
      <c r="A28" s="212" t="s">
        <v>605</v>
      </c>
      <c r="B28" s="231">
        <v>7695590</v>
      </c>
      <c r="C28" s="231">
        <v>-99433.45</v>
      </c>
      <c r="D28" s="182">
        <f t="shared" si="1"/>
        <v>7596156.5499999998</v>
      </c>
      <c r="E28" s="231">
        <v>7481235.1900000004</v>
      </c>
      <c r="F28" s="231">
        <v>7269686.9199999999</v>
      </c>
      <c r="G28" s="182">
        <f t="shared" si="2"/>
        <v>114921.3599999994</v>
      </c>
    </row>
    <row r="29" spans="1:7" s="179" customFormat="1" ht="15.75" customHeight="1" x14ac:dyDescent="0.25">
      <c r="A29" s="212" t="s">
        <v>606</v>
      </c>
      <c r="B29" s="231">
        <v>14301905</v>
      </c>
      <c r="C29" s="231">
        <v>-264965.55</v>
      </c>
      <c r="D29" s="182">
        <f t="shared" si="1"/>
        <v>14036939.449999999</v>
      </c>
      <c r="E29" s="231">
        <v>13855011.4</v>
      </c>
      <c r="F29" s="231">
        <v>13546661.609999999</v>
      </c>
      <c r="G29" s="182">
        <f t="shared" si="2"/>
        <v>181928.04999999888</v>
      </c>
    </row>
    <row r="30" spans="1:7" s="179" customFormat="1" ht="15.75" customHeight="1" x14ac:dyDescent="0.25">
      <c r="A30" s="212" t="s">
        <v>607</v>
      </c>
      <c r="B30" s="231">
        <v>1979628</v>
      </c>
      <c r="C30" s="231">
        <v>-359427.14</v>
      </c>
      <c r="D30" s="182">
        <f t="shared" si="1"/>
        <v>1620200.8599999999</v>
      </c>
      <c r="E30" s="231">
        <v>1557319.51</v>
      </c>
      <c r="F30" s="231">
        <v>1496999.99</v>
      </c>
      <c r="G30" s="182">
        <f t="shared" si="2"/>
        <v>62881.34999999986</v>
      </c>
    </row>
    <row r="31" spans="1:7" s="179" customFormat="1" ht="15.75" customHeight="1" x14ac:dyDescent="0.25">
      <c r="A31" s="212" t="s">
        <v>608</v>
      </c>
      <c r="B31" s="231">
        <v>17425446</v>
      </c>
      <c r="C31" s="231">
        <v>3260184.42</v>
      </c>
      <c r="D31" s="182">
        <f t="shared" si="1"/>
        <v>20685630.420000002</v>
      </c>
      <c r="E31" s="231">
        <v>18696622.82</v>
      </c>
      <c r="F31" s="231">
        <v>18010496.059999999</v>
      </c>
      <c r="G31" s="182">
        <f t="shared" si="2"/>
        <v>1989007.6000000015</v>
      </c>
    </row>
    <row r="32" spans="1:7" s="179" customFormat="1" ht="15.75" customHeight="1" x14ac:dyDescent="0.25">
      <c r="A32" s="212" t="s">
        <v>609</v>
      </c>
      <c r="B32" s="231">
        <v>59278746.530000001</v>
      </c>
      <c r="C32" s="231">
        <v>43785982.219999999</v>
      </c>
      <c r="D32" s="182">
        <f t="shared" si="1"/>
        <v>103064728.75</v>
      </c>
      <c r="E32" s="231">
        <v>102015606.53</v>
      </c>
      <c r="F32" s="231">
        <v>93179940.359999999</v>
      </c>
      <c r="G32" s="182">
        <f t="shared" si="2"/>
        <v>1049122.2199999988</v>
      </c>
    </row>
    <row r="33" spans="1:7" s="179" customFormat="1" ht="15.75" customHeight="1" x14ac:dyDescent="0.25">
      <c r="A33" s="212" t="s">
        <v>610</v>
      </c>
      <c r="B33" s="231">
        <v>4292185</v>
      </c>
      <c r="C33" s="231">
        <v>-1578325.62</v>
      </c>
      <c r="D33" s="182">
        <f t="shared" si="1"/>
        <v>2713859.38</v>
      </c>
      <c r="E33" s="231">
        <v>2707140.6</v>
      </c>
      <c r="F33" s="231">
        <v>2707140.6</v>
      </c>
      <c r="G33" s="182">
        <f t="shared" si="2"/>
        <v>6718.7799999997951</v>
      </c>
    </row>
    <row r="34" spans="1:7" s="179" customFormat="1" ht="15.75" customHeight="1" x14ac:dyDescent="0.25">
      <c r="A34" s="212" t="s">
        <v>611</v>
      </c>
      <c r="B34" s="231">
        <v>5151748</v>
      </c>
      <c r="C34" s="231">
        <v>-118487.26</v>
      </c>
      <c r="D34" s="182">
        <f t="shared" si="1"/>
        <v>5033260.74</v>
      </c>
      <c r="E34" s="231">
        <v>4892605.41</v>
      </c>
      <c r="F34" s="231">
        <v>4707243.6399999997</v>
      </c>
      <c r="G34" s="182">
        <f t="shared" si="2"/>
        <v>140655.33000000007</v>
      </c>
    </row>
    <row r="35" spans="1:7" s="179" customFormat="1" ht="15.75" customHeight="1" x14ac:dyDescent="0.25">
      <c r="A35" s="212" t="s">
        <v>612</v>
      </c>
      <c r="B35" s="231">
        <v>15734348</v>
      </c>
      <c r="C35" s="231">
        <v>-991046.33</v>
      </c>
      <c r="D35" s="182">
        <f t="shared" si="1"/>
        <v>14743301.67</v>
      </c>
      <c r="E35" s="231">
        <v>14487125.800000001</v>
      </c>
      <c r="F35" s="231">
        <v>14103502.57</v>
      </c>
      <c r="G35" s="182">
        <f t="shared" si="2"/>
        <v>256175.86999999918</v>
      </c>
    </row>
    <row r="36" spans="1:7" s="179" customFormat="1" ht="15.75" customHeight="1" x14ac:dyDescent="0.25">
      <c r="A36" s="212" t="s">
        <v>613</v>
      </c>
      <c r="B36" s="231">
        <v>59330942</v>
      </c>
      <c r="C36" s="231">
        <v>25728372.030000001</v>
      </c>
      <c r="D36" s="182">
        <f t="shared" si="1"/>
        <v>85059314.030000001</v>
      </c>
      <c r="E36" s="231">
        <v>83726454.170000002</v>
      </c>
      <c r="F36" s="231">
        <v>77726532.290000007</v>
      </c>
      <c r="G36" s="182">
        <f t="shared" si="2"/>
        <v>1332859.8599999994</v>
      </c>
    </row>
    <row r="37" spans="1:7" s="179" customFormat="1" ht="15.75" customHeight="1" x14ac:dyDescent="0.25">
      <c r="A37" s="212" t="s">
        <v>614</v>
      </c>
      <c r="B37" s="231">
        <v>16265613</v>
      </c>
      <c r="C37" s="231">
        <v>12948045.189999999</v>
      </c>
      <c r="D37" s="182">
        <f t="shared" si="1"/>
        <v>29213658.189999998</v>
      </c>
      <c r="E37" s="231">
        <v>28302360.050000001</v>
      </c>
      <c r="F37" s="231">
        <v>25861600.350000001</v>
      </c>
      <c r="G37" s="182">
        <f t="shared" si="2"/>
        <v>911298.13999999687</v>
      </c>
    </row>
    <row r="38" spans="1:7" s="179" customFormat="1" ht="15.75" customHeight="1" x14ac:dyDescent="0.25">
      <c r="A38" s="212" t="s">
        <v>615</v>
      </c>
      <c r="B38" s="231">
        <v>4155262</v>
      </c>
      <c r="C38" s="231">
        <v>72787.350000000006</v>
      </c>
      <c r="D38" s="182">
        <f t="shared" si="1"/>
        <v>4228049.3499999996</v>
      </c>
      <c r="E38" s="231">
        <v>4176625.44</v>
      </c>
      <c r="F38" s="231">
        <v>4031506.56</v>
      </c>
      <c r="G38" s="182">
        <f t="shared" si="2"/>
        <v>51423.909999999683</v>
      </c>
    </row>
    <row r="39" spans="1:7" s="179" customFormat="1" ht="15.75" customHeight="1" x14ac:dyDescent="0.25">
      <c r="A39" s="212" t="s">
        <v>616</v>
      </c>
      <c r="B39" s="231">
        <v>2407695</v>
      </c>
      <c r="C39" s="231">
        <v>-44751.77</v>
      </c>
      <c r="D39" s="182">
        <f t="shared" si="1"/>
        <v>2362943.23</v>
      </c>
      <c r="E39" s="231">
        <v>2344214</v>
      </c>
      <c r="F39" s="231">
        <v>2278328.7799999998</v>
      </c>
      <c r="G39" s="182">
        <f t="shared" si="2"/>
        <v>18729.229999999981</v>
      </c>
    </row>
    <row r="40" spans="1:7" s="179" customFormat="1" ht="15.75" customHeight="1" x14ac:dyDescent="0.25">
      <c r="A40" s="212" t="s">
        <v>617</v>
      </c>
      <c r="B40" s="231">
        <v>4505169</v>
      </c>
      <c r="C40" s="231">
        <v>-269581.61</v>
      </c>
      <c r="D40" s="182">
        <f t="shared" si="1"/>
        <v>4235587.3899999997</v>
      </c>
      <c r="E40" s="231">
        <v>4196776.18</v>
      </c>
      <c r="F40" s="231">
        <v>4073973.49</v>
      </c>
      <c r="G40" s="182">
        <f t="shared" si="2"/>
        <v>38811.209999999963</v>
      </c>
    </row>
    <row r="41" spans="1:7" s="179" customFormat="1" ht="15.75" customHeight="1" x14ac:dyDescent="0.25">
      <c r="A41" s="212" t="s">
        <v>618</v>
      </c>
      <c r="B41" s="231">
        <v>6745525</v>
      </c>
      <c r="C41" s="231">
        <v>-369671.89</v>
      </c>
      <c r="D41" s="182">
        <f t="shared" si="1"/>
        <v>6375853.1100000003</v>
      </c>
      <c r="E41" s="231">
        <v>6312745.5199999996</v>
      </c>
      <c r="F41" s="231">
        <v>6130348.9299999997</v>
      </c>
      <c r="G41" s="182">
        <f t="shared" si="2"/>
        <v>63107.590000000782</v>
      </c>
    </row>
    <row r="42" spans="1:7" s="179" customFormat="1" ht="15.75" customHeight="1" x14ac:dyDescent="0.25">
      <c r="A42" s="212" t="s">
        <v>619</v>
      </c>
      <c r="B42" s="231">
        <v>6172006</v>
      </c>
      <c r="C42" s="231">
        <v>-2057549.2</v>
      </c>
      <c r="D42" s="182">
        <f t="shared" si="1"/>
        <v>4114456.8</v>
      </c>
      <c r="E42" s="231">
        <v>4097238.59</v>
      </c>
      <c r="F42" s="231">
        <v>4096338.59</v>
      </c>
      <c r="G42" s="182">
        <f t="shared" si="2"/>
        <v>17218.209999999963</v>
      </c>
    </row>
    <row r="43" spans="1:7" s="179" customFormat="1" ht="15.75" customHeight="1" x14ac:dyDescent="0.25">
      <c r="A43" s="212" t="s">
        <v>620</v>
      </c>
      <c r="B43" s="231">
        <v>1178436</v>
      </c>
      <c r="C43" s="231">
        <v>-1274.3499999999999</v>
      </c>
      <c r="D43" s="182">
        <f t="shared" si="1"/>
        <v>1177161.6499999999</v>
      </c>
      <c r="E43" s="231">
        <v>1151841.0900000001</v>
      </c>
      <c r="F43" s="231">
        <v>1125169.43</v>
      </c>
      <c r="G43" s="182">
        <f t="shared" si="2"/>
        <v>25320.559999999823</v>
      </c>
    </row>
    <row r="44" spans="1:7" s="179" customFormat="1" ht="15.75" customHeight="1" x14ac:dyDescent="0.25">
      <c r="A44" s="212" t="s">
        <v>621</v>
      </c>
      <c r="B44" s="231">
        <v>5930224</v>
      </c>
      <c r="C44" s="231">
        <v>-19576.55</v>
      </c>
      <c r="D44" s="182">
        <f t="shared" si="1"/>
        <v>5910647.4500000002</v>
      </c>
      <c r="E44" s="231">
        <v>5868239.29</v>
      </c>
      <c r="F44" s="231">
        <v>5703429.79</v>
      </c>
      <c r="G44" s="182">
        <f t="shared" si="2"/>
        <v>42408.160000000149</v>
      </c>
    </row>
    <row r="45" spans="1:7" s="179" customFormat="1" ht="15.75" customHeight="1" x14ac:dyDescent="0.25">
      <c r="A45" s="212" t="s">
        <v>622</v>
      </c>
      <c r="B45" s="231">
        <v>4224277</v>
      </c>
      <c r="C45" s="231">
        <v>-300242.5</v>
      </c>
      <c r="D45" s="182">
        <f t="shared" si="1"/>
        <v>3924034.5</v>
      </c>
      <c r="E45" s="231">
        <v>3891799.28</v>
      </c>
      <c r="F45" s="231">
        <v>3768405.42</v>
      </c>
      <c r="G45" s="182">
        <f t="shared" si="2"/>
        <v>32235.220000000205</v>
      </c>
    </row>
    <row r="46" spans="1:7" s="179" customFormat="1" ht="15.75" customHeight="1" x14ac:dyDescent="0.25">
      <c r="A46" s="212" t="s">
        <v>623</v>
      </c>
      <c r="B46" s="231">
        <v>17178793</v>
      </c>
      <c r="C46" s="231">
        <v>159316962.43000001</v>
      </c>
      <c r="D46" s="182">
        <f t="shared" si="1"/>
        <v>176495755.43000001</v>
      </c>
      <c r="E46" s="231">
        <v>170558442.38</v>
      </c>
      <c r="F46" s="231">
        <v>165879501.12</v>
      </c>
      <c r="G46" s="182">
        <f t="shared" si="2"/>
        <v>5937313.0500000119</v>
      </c>
    </row>
    <row r="47" spans="1:7" s="179" customFormat="1" ht="15.75" customHeight="1" x14ac:dyDescent="0.25">
      <c r="A47" s="212" t="s">
        <v>624</v>
      </c>
      <c r="B47" s="231">
        <v>8378282</v>
      </c>
      <c r="C47" s="231">
        <v>3410818.92</v>
      </c>
      <c r="D47" s="182">
        <f t="shared" si="1"/>
        <v>11789100.92</v>
      </c>
      <c r="E47" s="231">
        <v>8816902.4100000001</v>
      </c>
      <c r="F47" s="231">
        <v>8660537.7799999993</v>
      </c>
      <c r="G47" s="182">
        <f t="shared" si="2"/>
        <v>2972198.51</v>
      </c>
    </row>
    <row r="48" spans="1:7" s="179" customFormat="1" ht="15.75" customHeight="1" x14ac:dyDescent="0.25">
      <c r="A48" s="212" t="s">
        <v>625</v>
      </c>
      <c r="B48" s="231">
        <v>26295245</v>
      </c>
      <c r="C48" s="231">
        <v>3640900.44</v>
      </c>
      <c r="D48" s="182">
        <f t="shared" si="1"/>
        <v>29936145.440000001</v>
      </c>
      <c r="E48" s="231">
        <v>29741319.600000001</v>
      </c>
      <c r="F48" s="231">
        <v>29275060.350000001</v>
      </c>
      <c r="G48" s="182">
        <f t="shared" si="2"/>
        <v>194825.83999999985</v>
      </c>
    </row>
    <row r="49" spans="1:7" s="179" customFormat="1" ht="15.75" customHeight="1" x14ac:dyDescent="0.25">
      <c r="A49" s="212" t="s">
        <v>626</v>
      </c>
      <c r="B49" s="231">
        <v>2677684</v>
      </c>
      <c r="C49" s="231">
        <v>-33015.5</v>
      </c>
      <c r="D49" s="182">
        <f t="shared" si="1"/>
        <v>2644668.5</v>
      </c>
      <c r="E49" s="231">
        <v>2554388.2599999998</v>
      </c>
      <c r="F49" s="231">
        <v>2509712.2799999998</v>
      </c>
      <c r="G49" s="182">
        <f t="shared" si="2"/>
        <v>90280.240000000224</v>
      </c>
    </row>
    <row r="50" spans="1:7" s="179" customFormat="1" ht="15.75" customHeight="1" x14ac:dyDescent="0.25">
      <c r="A50" s="212" t="s">
        <v>656</v>
      </c>
      <c r="B50" s="231">
        <v>44608366</v>
      </c>
      <c r="C50" s="231">
        <v>3089219.05</v>
      </c>
      <c r="D50" s="182">
        <f t="shared" si="1"/>
        <v>47697585.049999997</v>
      </c>
      <c r="E50" s="231">
        <v>44996383.460000001</v>
      </c>
      <c r="F50" s="231">
        <v>43230140.399999999</v>
      </c>
      <c r="G50" s="182">
        <f t="shared" si="2"/>
        <v>2701201.5899999961</v>
      </c>
    </row>
    <row r="51" spans="1:7" s="179" customFormat="1" ht="15.75" customHeight="1" x14ac:dyDescent="0.25">
      <c r="A51" s="212" t="s">
        <v>627</v>
      </c>
      <c r="B51" s="231">
        <v>26158571</v>
      </c>
      <c r="C51" s="231">
        <v>29617885.91</v>
      </c>
      <c r="D51" s="182">
        <f t="shared" si="1"/>
        <v>55776456.909999996</v>
      </c>
      <c r="E51" s="231">
        <v>54528228.799999997</v>
      </c>
      <c r="F51" s="231">
        <v>50127246.950000003</v>
      </c>
      <c r="G51" s="182">
        <f t="shared" si="2"/>
        <v>1248228.1099999994</v>
      </c>
    </row>
    <row r="52" spans="1:7" s="179" customFormat="1" ht="15.75" customHeight="1" x14ac:dyDescent="0.25">
      <c r="A52" s="212" t="s">
        <v>628</v>
      </c>
      <c r="B52" s="231">
        <v>9196964</v>
      </c>
      <c r="C52" s="231">
        <v>373915.32</v>
      </c>
      <c r="D52" s="182">
        <f t="shared" si="1"/>
        <v>9570879.3200000003</v>
      </c>
      <c r="E52" s="231">
        <v>9383351.5299999993</v>
      </c>
      <c r="F52" s="231">
        <v>8763996.3000000007</v>
      </c>
      <c r="G52" s="182">
        <f t="shared" si="2"/>
        <v>187527.79000000097</v>
      </c>
    </row>
    <row r="53" spans="1:7" s="179" customFormat="1" ht="15.75" customHeight="1" x14ac:dyDescent="0.25">
      <c r="A53" s="212" t="s">
        <v>629</v>
      </c>
      <c r="B53" s="231">
        <v>7132832</v>
      </c>
      <c r="C53" s="231">
        <v>-213410.84</v>
      </c>
      <c r="D53" s="182">
        <f t="shared" si="1"/>
        <v>6919421.1600000001</v>
      </c>
      <c r="E53" s="231">
        <v>6825174.0899999999</v>
      </c>
      <c r="F53" s="231">
        <v>6600406.2000000002</v>
      </c>
      <c r="G53" s="182">
        <f t="shared" si="2"/>
        <v>94247.070000000298</v>
      </c>
    </row>
    <row r="54" spans="1:7" s="179" customFormat="1" ht="15.75" customHeight="1" x14ac:dyDescent="0.25">
      <c r="A54" s="212" t="s">
        <v>630</v>
      </c>
      <c r="B54" s="231">
        <v>6533795</v>
      </c>
      <c r="C54" s="231">
        <v>1404643.19</v>
      </c>
      <c r="D54" s="182">
        <f t="shared" si="1"/>
        <v>7938438.1899999995</v>
      </c>
      <c r="E54" s="231">
        <v>7280611.8399999999</v>
      </c>
      <c r="F54" s="231">
        <v>7131445.8099999996</v>
      </c>
      <c r="G54" s="182">
        <f t="shared" si="2"/>
        <v>657826.34999999963</v>
      </c>
    </row>
    <row r="55" spans="1:7" s="179" customFormat="1" ht="15.75" customHeight="1" x14ac:dyDescent="0.25">
      <c r="A55" s="212" t="s">
        <v>657</v>
      </c>
      <c r="B55" s="231">
        <v>0</v>
      </c>
      <c r="C55" s="231">
        <v>345417.68</v>
      </c>
      <c r="D55" s="182">
        <f t="shared" si="1"/>
        <v>345417.68</v>
      </c>
      <c r="E55" s="231">
        <v>217932.69</v>
      </c>
      <c r="F55" s="231">
        <v>198305.53</v>
      </c>
      <c r="G55" s="182">
        <f t="shared" si="2"/>
        <v>127484.98999999999</v>
      </c>
    </row>
    <row r="56" spans="1:7" s="179" customFormat="1" ht="15.75" customHeight="1" x14ac:dyDescent="0.25">
      <c r="A56" s="212" t="s">
        <v>631</v>
      </c>
      <c r="B56" s="231">
        <v>5504665</v>
      </c>
      <c r="C56" s="231">
        <v>-126826.46</v>
      </c>
      <c r="D56" s="182">
        <f t="shared" si="1"/>
        <v>5377838.54</v>
      </c>
      <c r="E56" s="231">
        <v>5249788.17</v>
      </c>
      <c r="F56" s="231">
        <v>5120955.1500000004</v>
      </c>
      <c r="G56" s="182">
        <f t="shared" si="2"/>
        <v>128050.37000000011</v>
      </c>
    </row>
    <row r="57" spans="1:7" s="179" customFormat="1" ht="15.75" customHeight="1" x14ac:dyDescent="0.25">
      <c r="A57" s="212" t="s">
        <v>632</v>
      </c>
      <c r="B57" s="231">
        <v>5352622</v>
      </c>
      <c r="C57" s="231">
        <v>-80084.899999999994</v>
      </c>
      <c r="D57" s="182">
        <f t="shared" si="1"/>
        <v>5272537.0999999996</v>
      </c>
      <c r="E57" s="231">
        <v>5192108.0599999996</v>
      </c>
      <c r="F57" s="231">
        <v>5025680.32</v>
      </c>
      <c r="G57" s="182">
        <f t="shared" si="2"/>
        <v>80429.040000000037</v>
      </c>
    </row>
    <row r="58" spans="1:7" s="179" customFormat="1" ht="15.75" customHeight="1" x14ac:dyDescent="0.25">
      <c r="A58" s="212" t="s">
        <v>633</v>
      </c>
      <c r="B58" s="231">
        <v>3739500</v>
      </c>
      <c r="C58" s="231">
        <v>-255998.33</v>
      </c>
      <c r="D58" s="182">
        <f t="shared" si="1"/>
        <v>3483501.67</v>
      </c>
      <c r="E58" s="231">
        <v>3442854.21</v>
      </c>
      <c r="F58" s="231">
        <v>3388254.15</v>
      </c>
      <c r="G58" s="182">
        <f t="shared" si="2"/>
        <v>40647.459999999963</v>
      </c>
    </row>
    <row r="59" spans="1:7" s="179" customFormat="1" ht="15.75" customHeight="1" x14ac:dyDescent="0.25">
      <c r="A59" s="212" t="s">
        <v>634</v>
      </c>
      <c r="B59" s="231">
        <v>3637394</v>
      </c>
      <c r="C59" s="231">
        <v>56318.89</v>
      </c>
      <c r="D59" s="182">
        <f t="shared" si="1"/>
        <v>3693712.89</v>
      </c>
      <c r="E59" s="231">
        <v>3643701.55</v>
      </c>
      <c r="F59" s="231">
        <v>3484503.53</v>
      </c>
      <c r="G59" s="182">
        <f t="shared" si="2"/>
        <v>50011.340000000317</v>
      </c>
    </row>
    <row r="60" spans="1:7" s="179" customFormat="1" ht="15.75" customHeight="1" x14ac:dyDescent="0.25">
      <c r="A60" s="212" t="s">
        <v>635</v>
      </c>
      <c r="B60" s="231">
        <v>4697039</v>
      </c>
      <c r="C60" s="231">
        <v>4307513.45</v>
      </c>
      <c r="D60" s="182">
        <f t="shared" si="1"/>
        <v>9004552.4499999993</v>
      </c>
      <c r="E60" s="231">
        <v>8984276.8900000006</v>
      </c>
      <c r="F60" s="231">
        <v>8404020.8900000006</v>
      </c>
      <c r="G60" s="182">
        <f t="shared" si="2"/>
        <v>20275.559999998659</v>
      </c>
    </row>
    <row r="61" spans="1:7" s="179" customFormat="1" ht="15.75" customHeight="1" x14ac:dyDescent="0.25">
      <c r="A61" s="212" t="s">
        <v>636</v>
      </c>
      <c r="B61" s="231">
        <v>15198946</v>
      </c>
      <c r="C61" s="231">
        <v>-1227160.48</v>
      </c>
      <c r="D61" s="182">
        <f t="shared" si="1"/>
        <v>13971785.52</v>
      </c>
      <c r="E61" s="231">
        <v>13941110.109999999</v>
      </c>
      <c r="F61" s="231">
        <v>13873242.939999999</v>
      </c>
      <c r="G61" s="182">
        <f t="shared" si="2"/>
        <v>30675.410000000149</v>
      </c>
    </row>
    <row r="62" spans="1:7" s="179" customFormat="1" ht="15.75" customHeight="1" x14ac:dyDescent="0.25">
      <c r="A62" s="212" t="s">
        <v>637</v>
      </c>
      <c r="B62" s="231">
        <v>6472970</v>
      </c>
      <c r="C62" s="231">
        <v>-710201.89</v>
      </c>
      <c r="D62" s="182">
        <f t="shared" si="1"/>
        <v>5762768.1100000003</v>
      </c>
      <c r="E62" s="231">
        <v>5573108.9199999999</v>
      </c>
      <c r="F62" s="231">
        <v>5448589.2000000002</v>
      </c>
      <c r="G62" s="182">
        <f t="shared" si="2"/>
        <v>189659.19000000041</v>
      </c>
    </row>
    <row r="63" spans="1:7" s="179" customFormat="1" ht="15.75" customHeight="1" x14ac:dyDescent="0.25">
      <c r="A63" s="212" t="s">
        <v>658</v>
      </c>
      <c r="B63" s="231">
        <v>4189565</v>
      </c>
      <c r="C63" s="231">
        <v>-38100.080000000002</v>
      </c>
      <c r="D63" s="182">
        <f t="shared" si="1"/>
        <v>4151464.92</v>
      </c>
      <c r="E63" s="231">
        <v>4054602.19</v>
      </c>
      <c r="F63" s="231">
        <v>3935445.02</v>
      </c>
      <c r="G63" s="182">
        <f t="shared" si="2"/>
        <v>96862.729999999981</v>
      </c>
    </row>
    <row r="64" spans="1:7" s="179" customFormat="1" ht="15.75" customHeight="1" x14ac:dyDescent="0.25">
      <c r="A64" s="212" t="s">
        <v>638</v>
      </c>
      <c r="B64" s="231">
        <v>16210477</v>
      </c>
      <c r="C64" s="231">
        <v>6361938.5</v>
      </c>
      <c r="D64" s="182">
        <f t="shared" si="1"/>
        <v>22572415.5</v>
      </c>
      <c r="E64" s="231">
        <v>22105661.120000001</v>
      </c>
      <c r="F64" s="231">
        <v>19319669.449999999</v>
      </c>
      <c r="G64" s="182">
        <f t="shared" si="2"/>
        <v>466754.37999999896</v>
      </c>
    </row>
    <row r="65" spans="1:7" s="179" customFormat="1" ht="15.75" customHeight="1" x14ac:dyDescent="0.25">
      <c r="A65" s="212" t="s">
        <v>659</v>
      </c>
      <c r="B65" s="231">
        <v>1034490</v>
      </c>
      <c r="C65" s="231">
        <v>-222872.6</v>
      </c>
      <c r="D65" s="182">
        <f t="shared" si="1"/>
        <v>811617.4</v>
      </c>
      <c r="E65" s="231">
        <v>792035.25</v>
      </c>
      <c r="F65" s="231">
        <v>773453.8</v>
      </c>
      <c r="G65" s="182">
        <f t="shared" si="2"/>
        <v>19582.150000000023</v>
      </c>
    </row>
    <row r="66" spans="1:7" s="179" customFormat="1" ht="15.75" customHeight="1" x14ac:dyDescent="0.25">
      <c r="A66" s="212" t="s">
        <v>639</v>
      </c>
      <c r="B66" s="231">
        <v>1225590</v>
      </c>
      <c r="C66" s="231">
        <v>4999032.6399999997</v>
      </c>
      <c r="D66" s="182">
        <f t="shared" si="1"/>
        <v>6224622.6399999997</v>
      </c>
      <c r="E66" s="231">
        <v>6224158.6399999997</v>
      </c>
      <c r="F66" s="231">
        <v>6224158.6399999997</v>
      </c>
      <c r="G66" s="182">
        <f t="shared" si="2"/>
        <v>464</v>
      </c>
    </row>
    <row r="67" spans="1:7" s="179" customFormat="1" ht="15.75" customHeight="1" x14ac:dyDescent="0.25">
      <c r="A67" s="212" t="s">
        <v>640</v>
      </c>
      <c r="B67" s="231">
        <v>1954717</v>
      </c>
      <c r="C67" s="231">
        <v>18992774.93</v>
      </c>
      <c r="D67" s="182">
        <f t="shared" si="1"/>
        <v>20947491.93</v>
      </c>
      <c r="E67" s="231">
        <v>18372032.93</v>
      </c>
      <c r="F67" s="231">
        <v>18371332.93</v>
      </c>
      <c r="G67" s="182">
        <f t="shared" si="2"/>
        <v>2575459</v>
      </c>
    </row>
    <row r="68" spans="1:7" s="179" customFormat="1" ht="15.75" customHeight="1" x14ac:dyDescent="0.25">
      <c r="A68" s="212" t="s">
        <v>660</v>
      </c>
      <c r="B68" s="231">
        <v>0</v>
      </c>
      <c r="C68" s="231">
        <v>247159.05</v>
      </c>
      <c r="D68" s="182">
        <f t="shared" si="1"/>
        <v>247159.05</v>
      </c>
      <c r="E68" s="231">
        <v>225733.91</v>
      </c>
      <c r="F68" s="231">
        <v>206084.58</v>
      </c>
      <c r="G68" s="182">
        <f t="shared" si="2"/>
        <v>21425.139999999985</v>
      </c>
    </row>
    <row r="69" spans="1:7" s="179" customFormat="1" ht="15.75" customHeight="1" x14ac:dyDescent="0.25">
      <c r="A69" s="212" t="s">
        <v>641</v>
      </c>
      <c r="B69" s="231">
        <v>13310907</v>
      </c>
      <c r="C69" s="231">
        <v>-365354.85</v>
      </c>
      <c r="D69" s="182">
        <f t="shared" si="1"/>
        <v>12945552.15</v>
      </c>
      <c r="E69" s="231">
        <v>12754820.630000001</v>
      </c>
      <c r="F69" s="231">
        <v>12518397.66</v>
      </c>
      <c r="G69" s="182">
        <f t="shared" si="2"/>
        <v>190731.51999999955</v>
      </c>
    </row>
    <row r="70" spans="1:7" s="179" customFormat="1" ht="15.75" customHeight="1" x14ac:dyDescent="0.25">
      <c r="A70" s="212" t="s">
        <v>661</v>
      </c>
      <c r="B70" s="231">
        <v>1622474</v>
      </c>
      <c r="C70" s="231">
        <v>-161957.1</v>
      </c>
      <c r="D70" s="182">
        <f t="shared" si="1"/>
        <v>1460516.9</v>
      </c>
      <c r="E70" s="231">
        <v>1420462.51</v>
      </c>
      <c r="F70" s="231">
        <v>1388178.16</v>
      </c>
      <c r="G70" s="182">
        <f t="shared" si="2"/>
        <v>40054.389999999898</v>
      </c>
    </row>
    <row r="71" spans="1:7" s="242" customFormat="1" ht="15.75" customHeight="1" x14ac:dyDescent="0.25">
      <c r="A71" s="212" t="s">
        <v>642</v>
      </c>
      <c r="B71" s="231">
        <v>2825642</v>
      </c>
      <c r="C71" s="231">
        <v>340015.23</v>
      </c>
      <c r="D71" s="182">
        <f t="shared" si="1"/>
        <v>3165657.23</v>
      </c>
      <c r="E71" s="231">
        <v>2804836.48</v>
      </c>
      <c r="F71" s="231">
        <v>2738263.6</v>
      </c>
      <c r="G71" s="182">
        <f t="shared" si="2"/>
        <v>360820.75</v>
      </c>
    </row>
    <row r="72" spans="1:7" s="242" customFormat="1" ht="15.75" customHeight="1" x14ac:dyDescent="0.25">
      <c r="A72" s="212" t="s">
        <v>662</v>
      </c>
      <c r="B72" s="231">
        <v>0</v>
      </c>
      <c r="C72" s="231">
        <v>353345.29</v>
      </c>
      <c r="D72" s="182">
        <f t="shared" si="1"/>
        <v>353345.29</v>
      </c>
      <c r="E72" s="231">
        <v>207497.17</v>
      </c>
      <c r="F72" s="231">
        <v>184384.02</v>
      </c>
      <c r="G72" s="182">
        <f t="shared" si="2"/>
        <v>145848.11999999997</v>
      </c>
    </row>
    <row r="73" spans="1:7" s="242" customFormat="1" ht="15.75" customHeight="1" x14ac:dyDescent="0.25">
      <c r="A73" s="212" t="s">
        <v>663</v>
      </c>
      <c r="B73" s="231">
        <v>0</v>
      </c>
      <c r="C73" s="231">
        <v>1997836.96</v>
      </c>
      <c r="D73" s="182">
        <f t="shared" si="1"/>
        <v>1997836.96</v>
      </c>
      <c r="E73" s="231">
        <v>1846688.83</v>
      </c>
      <c r="F73" s="231">
        <v>1703527.71</v>
      </c>
      <c r="G73" s="182">
        <f t="shared" si="2"/>
        <v>151148.12999999989</v>
      </c>
    </row>
    <row r="74" spans="1:7" s="242" customFormat="1" ht="15.75" customHeight="1" x14ac:dyDescent="0.25">
      <c r="A74" s="212" t="s">
        <v>664</v>
      </c>
      <c r="B74" s="231">
        <v>0</v>
      </c>
      <c r="C74" s="231">
        <v>452098.05</v>
      </c>
      <c r="D74" s="182">
        <f t="shared" si="1"/>
        <v>452098.05</v>
      </c>
      <c r="E74" s="231">
        <v>352593.17</v>
      </c>
      <c r="F74" s="231">
        <v>320831.13</v>
      </c>
      <c r="G74" s="182">
        <f t="shared" si="2"/>
        <v>99504.88</v>
      </c>
    </row>
    <row r="75" spans="1:7" s="242" customFormat="1" ht="15.75" customHeight="1" x14ac:dyDescent="0.25">
      <c r="A75" s="212" t="s">
        <v>665</v>
      </c>
      <c r="B75" s="231">
        <v>0</v>
      </c>
      <c r="C75" s="231">
        <v>625604.84</v>
      </c>
      <c r="D75" s="182">
        <f t="shared" ref="D75:D80" si="3">B75+C75</f>
        <v>625604.84</v>
      </c>
      <c r="E75" s="231">
        <v>557256.4</v>
      </c>
      <c r="F75" s="231">
        <v>527742.05000000005</v>
      </c>
      <c r="G75" s="182">
        <f t="shared" ref="G75:G80" si="4">D75-E75</f>
        <v>68348.439999999944</v>
      </c>
    </row>
    <row r="76" spans="1:7" s="242" customFormat="1" ht="15.75" customHeight="1" x14ac:dyDescent="0.25">
      <c r="A76" s="212" t="s">
        <v>666</v>
      </c>
      <c r="B76" s="231">
        <v>0</v>
      </c>
      <c r="C76" s="231">
        <v>790939.3</v>
      </c>
      <c r="D76" s="182">
        <f t="shared" si="3"/>
        <v>790939.3</v>
      </c>
      <c r="E76" s="231">
        <v>548789.91</v>
      </c>
      <c r="F76" s="231">
        <v>517856.83</v>
      </c>
      <c r="G76" s="182">
        <f t="shared" si="4"/>
        <v>242149.39</v>
      </c>
    </row>
    <row r="77" spans="1:7" s="242" customFormat="1" ht="15.75" customHeight="1" x14ac:dyDescent="0.25">
      <c r="A77" s="212" t="s">
        <v>667</v>
      </c>
      <c r="B77" s="231">
        <v>0</v>
      </c>
      <c r="C77" s="231">
        <v>901711.41</v>
      </c>
      <c r="D77" s="182">
        <f t="shared" si="3"/>
        <v>901711.41</v>
      </c>
      <c r="E77" s="231">
        <v>729409.54</v>
      </c>
      <c r="F77" s="231">
        <v>665940.54</v>
      </c>
      <c r="G77" s="182">
        <f t="shared" si="4"/>
        <v>172301.87</v>
      </c>
    </row>
    <row r="78" spans="1:7" s="242" customFormat="1" ht="15.75" customHeight="1" x14ac:dyDescent="0.25">
      <c r="A78" s="212" t="s">
        <v>643</v>
      </c>
      <c r="B78" s="231">
        <v>28876687.859999999</v>
      </c>
      <c r="C78" s="231">
        <v>0</v>
      </c>
      <c r="D78" s="182">
        <f t="shared" si="3"/>
        <v>28876687.859999999</v>
      </c>
      <c r="E78" s="231">
        <v>28876687.859999999</v>
      </c>
      <c r="F78" s="231">
        <v>28876687.859999999</v>
      </c>
      <c r="G78" s="182">
        <f t="shared" si="4"/>
        <v>0</v>
      </c>
    </row>
    <row r="79" spans="1:7" s="242" customFormat="1" ht="15.75" customHeight="1" x14ac:dyDescent="0.25">
      <c r="A79" s="212" t="s">
        <v>644</v>
      </c>
      <c r="B79" s="231">
        <v>10519297.08</v>
      </c>
      <c r="C79" s="231">
        <v>0</v>
      </c>
      <c r="D79" s="182">
        <f t="shared" si="3"/>
        <v>10519297.08</v>
      </c>
      <c r="E79" s="231">
        <v>10519297.08</v>
      </c>
      <c r="F79" s="231">
        <v>10519297.08</v>
      </c>
      <c r="G79" s="182">
        <f t="shared" si="4"/>
        <v>0</v>
      </c>
    </row>
    <row r="80" spans="1:7" s="242" customFormat="1" ht="15.75" customHeight="1" x14ac:dyDescent="0.25">
      <c r="A80" s="212" t="s">
        <v>645</v>
      </c>
      <c r="B80" s="231">
        <v>8359520.9900000002</v>
      </c>
      <c r="C80" s="231">
        <v>340000</v>
      </c>
      <c r="D80" s="182">
        <f t="shared" si="3"/>
        <v>8699520.9900000002</v>
      </c>
      <c r="E80" s="231">
        <v>8699520.9900000002</v>
      </c>
      <c r="F80" s="231">
        <v>8699520.9900000002</v>
      </c>
      <c r="G80" s="182">
        <f t="shared" si="4"/>
        <v>0</v>
      </c>
    </row>
    <row r="81" spans="1:7" x14ac:dyDescent="0.25">
      <c r="A81" s="31" t="s">
        <v>150</v>
      </c>
      <c r="B81" s="49"/>
      <c r="C81" s="49"/>
      <c r="D81" s="49"/>
      <c r="E81" s="49"/>
      <c r="F81" s="49"/>
      <c r="G81" s="49"/>
    </row>
    <row r="82" spans="1:7" x14ac:dyDescent="0.25">
      <c r="A82" s="3" t="s">
        <v>383</v>
      </c>
      <c r="B82" s="4">
        <f t="shared" ref="B82:G82" si="5">SUM(B83:B99)</f>
        <v>239690599.03999999</v>
      </c>
      <c r="C82" s="4">
        <f t="shared" si="5"/>
        <v>312940341.81999999</v>
      </c>
      <c r="D82" s="4">
        <f t="shared" si="5"/>
        <v>552630940.8599999</v>
      </c>
      <c r="E82" s="4">
        <f t="shared" si="5"/>
        <v>539658859.16999996</v>
      </c>
      <c r="F82" s="4">
        <f t="shared" si="5"/>
        <v>505242473.21000004</v>
      </c>
      <c r="G82" s="4">
        <f t="shared" si="5"/>
        <v>12972081.689999986</v>
      </c>
    </row>
    <row r="83" spans="1:7" s="180" customFormat="1" x14ac:dyDescent="0.25">
      <c r="A83" s="212" t="s">
        <v>608</v>
      </c>
      <c r="B83" s="231">
        <v>0</v>
      </c>
      <c r="C83" s="231">
        <v>3948172</v>
      </c>
      <c r="D83" s="182">
        <f t="shared" ref="D83:D99" si="6">B83+C83</f>
        <v>3948172</v>
      </c>
      <c r="E83" s="231">
        <v>3699600</v>
      </c>
      <c r="F83" s="231">
        <v>3699600</v>
      </c>
      <c r="G83" s="182">
        <f t="shared" ref="G83:G99" si="7">D83-E83</f>
        <v>248572</v>
      </c>
    </row>
    <row r="84" spans="1:7" s="180" customFormat="1" x14ac:dyDescent="0.25">
      <c r="A84" s="212" t="s">
        <v>609</v>
      </c>
      <c r="B84" s="231">
        <v>0</v>
      </c>
      <c r="C84" s="231">
        <v>176470.58</v>
      </c>
      <c r="D84" s="182">
        <f t="shared" si="6"/>
        <v>176470.58</v>
      </c>
      <c r="E84" s="231">
        <v>151501.06</v>
      </c>
      <c r="F84" s="231">
        <v>151501.06</v>
      </c>
      <c r="G84" s="182">
        <f t="shared" si="7"/>
        <v>24969.51999999999</v>
      </c>
    </row>
    <row r="85" spans="1:7" s="180" customFormat="1" x14ac:dyDescent="0.25">
      <c r="A85" s="212" t="s">
        <v>611</v>
      </c>
      <c r="B85" s="231">
        <v>2000000</v>
      </c>
      <c r="C85" s="231">
        <v>521158.03</v>
      </c>
      <c r="D85" s="182">
        <f t="shared" si="6"/>
        <v>2521158.0300000003</v>
      </c>
      <c r="E85" s="231">
        <v>2521158.0299999998</v>
      </c>
      <c r="F85" s="231">
        <v>2521158.0299999998</v>
      </c>
      <c r="G85" s="182">
        <f t="shared" si="7"/>
        <v>0</v>
      </c>
    </row>
    <row r="86" spans="1:7" s="180" customFormat="1" x14ac:dyDescent="0.25">
      <c r="A86" s="212" t="s">
        <v>613</v>
      </c>
      <c r="B86" s="231">
        <v>1775299.2</v>
      </c>
      <c r="C86" s="231">
        <v>-1728.53</v>
      </c>
      <c r="D86" s="182">
        <f t="shared" si="6"/>
        <v>1773570.67</v>
      </c>
      <c r="E86" s="231">
        <v>1773570.67</v>
      </c>
      <c r="F86" s="231">
        <v>1773570.67</v>
      </c>
      <c r="G86" s="182">
        <f t="shared" si="7"/>
        <v>0</v>
      </c>
    </row>
    <row r="87" spans="1:7" s="180" customFormat="1" x14ac:dyDescent="0.25">
      <c r="A87" s="212" t="s">
        <v>614</v>
      </c>
      <c r="B87" s="231">
        <v>9194261</v>
      </c>
      <c r="C87" s="231">
        <v>11521693.539999999</v>
      </c>
      <c r="D87" s="182">
        <f t="shared" si="6"/>
        <v>20715954.539999999</v>
      </c>
      <c r="E87" s="231">
        <v>20715910.710000001</v>
      </c>
      <c r="F87" s="231">
        <v>14749323.789999999</v>
      </c>
      <c r="G87" s="182">
        <f t="shared" si="7"/>
        <v>43.829999998211861</v>
      </c>
    </row>
    <row r="88" spans="1:7" s="180" customFormat="1" x14ac:dyDescent="0.25">
      <c r="A88" s="212" t="s">
        <v>621</v>
      </c>
      <c r="B88" s="231">
        <v>0</v>
      </c>
      <c r="C88" s="231">
        <v>100000</v>
      </c>
      <c r="D88" s="182">
        <f t="shared" si="6"/>
        <v>100000</v>
      </c>
      <c r="E88" s="231">
        <v>100000</v>
      </c>
      <c r="F88" s="231">
        <v>100000</v>
      </c>
      <c r="G88" s="182">
        <f t="shared" si="7"/>
        <v>0</v>
      </c>
    </row>
    <row r="89" spans="1:7" s="180" customFormat="1" x14ac:dyDescent="0.25">
      <c r="A89" s="212" t="s">
        <v>623</v>
      </c>
      <c r="B89" s="231">
        <v>55554038.799999997</v>
      </c>
      <c r="C89" s="231">
        <v>101199737.45999999</v>
      </c>
      <c r="D89" s="182">
        <f t="shared" si="6"/>
        <v>156753776.25999999</v>
      </c>
      <c r="E89" s="231">
        <v>144089221.84</v>
      </c>
      <c r="F89" s="231">
        <v>118437604.68000001</v>
      </c>
      <c r="G89" s="182">
        <f t="shared" si="7"/>
        <v>12664554.419999987</v>
      </c>
    </row>
    <row r="90" spans="1:7" s="180" customFormat="1" x14ac:dyDescent="0.25">
      <c r="A90" s="212" t="s">
        <v>626</v>
      </c>
      <c r="B90" s="231">
        <v>8866739</v>
      </c>
      <c r="C90" s="231">
        <v>182587777.25999999</v>
      </c>
      <c r="D90" s="182">
        <f t="shared" si="6"/>
        <v>191454516.25999999</v>
      </c>
      <c r="E90" s="231">
        <v>191454516.25999999</v>
      </c>
      <c r="F90" s="231">
        <v>191343341.30000001</v>
      </c>
      <c r="G90" s="182">
        <f t="shared" si="7"/>
        <v>0</v>
      </c>
    </row>
    <row r="91" spans="1:7" s="180" customFormat="1" x14ac:dyDescent="0.25">
      <c r="A91" s="212" t="s">
        <v>656</v>
      </c>
      <c r="B91" s="231">
        <v>3000000</v>
      </c>
      <c r="C91" s="231">
        <v>-1248372.99</v>
      </c>
      <c r="D91" s="182">
        <f t="shared" si="6"/>
        <v>1751627.01</v>
      </c>
      <c r="E91" s="231">
        <v>1751627.01</v>
      </c>
      <c r="F91" s="231">
        <v>1751627.01</v>
      </c>
      <c r="G91" s="182">
        <f t="shared" si="7"/>
        <v>0</v>
      </c>
    </row>
    <row r="92" spans="1:7" s="180" customFormat="1" x14ac:dyDescent="0.25">
      <c r="A92" s="212" t="s">
        <v>627</v>
      </c>
      <c r="B92" s="231">
        <v>155919480</v>
      </c>
      <c r="C92" s="231">
        <v>-3092883.76</v>
      </c>
      <c r="D92" s="182">
        <f t="shared" si="6"/>
        <v>152826596.24000001</v>
      </c>
      <c r="E92" s="231">
        <v>152826596.24000001</v>
      </c>
      <c r="F92" s="231">
        <v>150139589.31999999</v>
      </c>
      <c r="G92" s="182">
        <f t="shared" si="7"/>
        <v>0</v>
      </c>
    </row>
    <row r="93" spans="1:7" s="180" customFormat="1" x14ac:dyDescent="0.25">
      <c r="A93" s="212" t="s">
        <v>628</v>
      </c>
      <c r="B93" s="231">
        <v>0</v>
      </c>
      <c r="C93" s="231">
        <v>888677.6</v>
      </c>
      <c r="D93" s="182">
        <f t="shared" si="6"/>
        <v>888677.6</v>
      </c>
      <c r="E93" s="231">
        <v>869735.64</v>
      </c>
      <c r="F93" s="231">
        <v>869735.64</v>
      </c>
      <c r="G93" s="182">
        <f t="shared" si="7"/>
        <v>18941.959999999963</v>
      </c>
    </row>
    <row r="94" spans="1:7" s="211" customFormat="1" x14ac:dyDescent="0.25">
      <c r="A94" s="212" t="s">
        <v>629</v>
      </c>
      <c r="B94" s="231">
        <v>0</v>
      </c>
      <c r="C94" s="231">
        <v>443094.26</v>
      </c>
      <c r="D94" s="182">
        <f t="shared" si="6"/>
        <v>443094.26</v>
      </c>
      <c r="E94" s="231">
        <v>443094.26</v>
      </c>
      <c r="F94" s="231">
        <v>443094.26</v>
      </c>
      <c r="G94" s="182">
        <f t="shared" si="7"/>
        <v>0</v>
      </c>
    </row>
    <row r="95" spans="1:7" s="211" customFormat="1" x14ac:dyDescent="0.25">
      <c r="A95" s="212" t="s">
        <v>630</v>
      </c>
      <c r="B95" s="231">
        <v>0</v>
      </c>
      <c r="C95" s="231">
        <v>336230.46</v>
      </c>
      <c r="D95" s="182">
        <f t="shared" si="6"/>
        <v>336230.46</v>
      </c>
      <c r="E95" s="231">
        <v>321230.5</v>
      </c>
      <c r="F95" s="231">
        <v>321230.5</v>
      </c>
      <c r="G95" s="182">
        <f t="shared" si="7"/>
        <v>14999.960000000021</v>
      </c>
    </row>
    <row r="96" spans="1:7" s="211" customFormat="1" x14ac:dyDescent="0.25">
      <c r="A96" s="212" t="s">
        <v>657</v>
      </c>
      <c r="B96" s="231">
        <v>0</v>
      </c>
      <c r="C96" s="231">
        <v>20315.91</v>
      </c>
      <c r="D96" s="182">
        <f t="shared" si="6"/>
        <v>20315.91</v>
      </c>
      <c r="E96" s="231">
        <v>20315.91</v>
      </c>
      <c r="F96" s="231">
        <v>20315.91</v>
      </c>
      <c r="G96" s="182">
        <f t="shared" si="7"/>
        <v>0</v>
      </c>
    </row>
    <row r="97" spans="1:7" s="211" customFormat="1" x14ac:dyDescent="0.25">
      <c r="A97" s="212" t="s">
        <v>638</v>
      </c>
      <c r="B97" s="231">
        <v>0</v>
      </c>
      <c r="C97" s="231">
        <v>15540000</v>
      </c>
      <c r="D97" s="182">
        <f t="shared" si="6"/>
        <v>15540000</v>
      </c>
      <c r="E97" s="231">
        <v>15540000</v>
      </c>
      <c r="F97" s="231">
        <v>15540000</v>
      </c>
      <c r="G97" s="182">
        <f t="shared" si="7"/>
        <v>0</v>
      </c>
    </row>
    <row r="98" spans="1:7" s="211" customFormat="1" x14ac:dyDescent="0.25">
      <c r="A98" s="212" t="s">
        <v>641</v>
      </c>
      <c r="B98" s="231">
        <v>213928</v>
      </c>
      <c r="C98" s="231">
        <v>0</v>
      </c>
      <c r="D98" s="182">
        <f t="shared" si="6"/>
        <v>213928</v>
      </c>
      <c r="E98" s="231">
        <v>213928</v>
      </c>
      <c r="F98" s="231">
        <v>213928</v>
      </c>
      <c r="G98" s="182">
        <f t="shared" si="7"/>
        <v>0</v>
      </c>
    </row>
    <row r="99" spans="1:7" s="242" customFormat="1" x14ac:dyDescent="0.25">
      <c r="A99" s="212" t="s">
        <v>643</v>
      </c>
      <c r="B99" s="231">
        <v>3166853.04</v>
      </c>
      <c r="C99" s="231">
        <v>0</v>
      </c>
      <c r="D99" s="182">
        <f t="shared" si="6"/>
        <v>3166853.04</v>
      </c>
      <c r="E99" s="231">
        <v>3166853.04</v>
      </c>
      <c r="F99" s="231">
        <v>3166853.04</v>
      </c>
      <c r="G99" s="182">
        <f t="shared" si="7"/>
        <v>0</v>
      </c>
    </row>
    <row r="100" spans="1:7" s="211" customFormat="1" x14ac:dyDescent="0.25">
      <c r="A100" s="212"/>
      <c r="B100" s="213"/>
      <c r="C100" s="213"/>
      <c r="D100" s="182"/>
      <c r="E100" s="213"/>
      <c r="F100" s="213"/>
      <c r="G100" s="182"/>
    </row>
    <row r="101" spans="1:7" x14ac:dyDescent="0.25">
      <c r="A101" s="3" t="s">
        <v>379</v>
      </c>
      <c r="B101" s="4">
        <f t="shared" ref="B101:G101" si="8">SUM(B82,B9)</f>
        <v>878816025.5</v>
      </c>
      <c r="C101" s="4">
        <f t="shared" si="8"/>
        <v>630043916.97000003</v>
      </c>
      <c r="D101" s="4">
        <f t="shared" si="8"/>
        <v>1508859942.4699998</v>
      </c>
      <c r="E101" s="4">
        <f t="shared" si="8"/>
        <v>1463643388.4799995</v>
      </c>
      <c r="F101" s="4">
        <f t="shared" si="8"/>
        <v>1386582117.25</v>
      </c>
      <c r="G101" s="4">
        <f t="shared" si="8"/>
        <v>45216553.989999995</v>
      </c>
    </row>
    <row r="102" spans="1:7" x14ac:dyDescent="0.25">
      <c r="A102" s="55"/>
      <c r="B102" s="55"/>
      <c r="C102" s="55"/>
      <c r="D102" s="55"/>
      <c r="E102" s="55"/>
      <c r="F102" s="55"/>
      <c r="G102" s="55"/>
    </row>
    <row r="104" spans="1:7" ht="15" customHeight="1" x14ac:dyDescent="0.25">
      <c r="A104" s="218"/>
      <c r="B104" s="218"/>
      <c r="C104" s="218"/>
      <c r="D104" s="218"/>
      <c r="E104" s="218"/>
      <c r="F104" s="218"/>
      <c r="G104" s="218"/>
    </row>
    <row r="105" spans="1:7" x14ac:dyDescent="0.25">
      <c r="B105" s="219"/>
      <c r="C105" s="219"/>
      <c r="D105" s="219"/>
      <c r="E105" s="219"/>
      <c r="F105" s="219"/>
      <c r="G105" s="219"/>
    </row>
    <row r="106" spans="1:7" x14ac:dyDescent="0.25">
      <c r="B106" s="219"/>
      <c r="C106" s="219"/>
      <c r="D106" s="219"/>
      <c r="E106" s="219"/>
      <c r="F106" s="219"/>
      <c r="G106" s="21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10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  <ignoredErrors>
    <ignoredError sqref="B81:G81 C101:G10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82"/>
  <sheetViews>
    <sheetView showGridLines="0" topLeftCell="A43" zoomScale="75" zoomScaleNormal="75" workbookViewId="0">
      <selection activeCell="E85" sqref="E8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384</v>
      </c>
      <c r="B1" s="266"/>
      <c r="C1" s="266"/>
      <c r="D1" s="266"/>
      <c r="E1" s="266"/>
      <c r="F1" s="266"/>
      <c r="G1" s="266"/>
    </row>
    <row r="2" spans="1:7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54" t="s">
        <v>4</v>
      </c>
      <c r="B7" s="262" t="s">
        <v>298</v>
      </c>
      <c r="C7" s="263"/>
      <c r="D7" s="263"/>
      <c r="E7" s="263"/>
      <c r="F7" s="264"/>
      <c r="G7" s="258" t="s">
        <v>387</v>
      </c>
    </row>
    <row r="8" spans="1:7" ht="30" x14ac:dyDescent="0.25">
      <c r="A8" s="255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257"/>
    </row>
    <row r="9" spans="1:7" ht="16.5" customHeight="1" x14ac:dyDescent="0.25">
      <c r="A9" s="26" t="s">
        <v>389</v>
      </c>
      <c r="B9" s="30">
        <f t="shared" ref="B9:G9" si="0">SUM(B10,B19,B27,B37)</f>
        <v>639125426.46000004</v>
      </c>
      <c r="C9" s="30">
        <f t="shared" si="0"/>
        <v>317103575.15000004</v>
      </c>
      <c r="D9" s="30">
        <f t="shared" si="0"/>
        <v>956229001.6099999</v>
      </c>
      <c r="E9" s="30">
        <f t="shared" si="0"/>
        <v>923984529.30999994</v>
      </c>
      <c r="F9" s="30">
        <f t="shared" si="0"/>
        <v>881339644.03999996</v>
      </c>
      <c r="G9" s="30">
        <f t="shared" si="0"/>
        <v>32244472.299999967</v>
      </c>
    </row>
    <row r="10" spans="1:7" ht="15" customHeight="1" x14ac:dyDescent="0.25">
      <c r="A10" s="58" t="s">
        <v>390</v>
      </c>
      <c r="B10" s="47">
        <f t="shared" ref="B10:G10" si="1">SUM(B11:B18)</f>
        <v>358954478.46000004</v>
      </c>
      <c r="C10" s="47">
        <f t="shared" si="1"/>
        <v>73077049.699999988</v>
      </c>
      <c r="D10" s="47">
        <f t="shared" si="1"/>
        <v>432031528.16000003</v>
      </c>
      <c r="E10" s="47">
        <f t="shared" si="1"/>
        <v>420212069.52999997</v>
      </c>
      <c r="F10" s="47">
        <f t="shared" si="1"/>
        <v>398115818.31</v>
      </c>
      <c r="G10" s="47">
        <f t="shared" si="1"/>
        <v>11819458.630000018</v>
      </c>
    </row>
    <row r="11" spans="1:7" x14ac:dyDescent="0.25">
      <c r="A11" s="77" t="s">
        <v>391</v>
      </c>
      <c r="B11" s="232">
        <v>0</v>
      </c>
      <c r="C11" s="247">
        <v>0</v>
      </c>
      <c r="D11" s="183">
        <f>B11+C11</f>
        <v>0</v>
      </c>
      <c r="E11" s="247">
        <v>0</v>
      </c>
      <c r="F11" s="247">
        <v>0</v>
      </c>
      <c r="G11" s="183">
        <f>D11-E11</f>
        <v>0</v>
      </c>
    </row>
    <row r="12" spans="1:7" x14ac:dyDescent="0.25">
      <c r="A12" s="77" t="s">
        <v>392</v>
      </c>
      <c r="B12" s="233">
        <v>2088005</v>
      </c>
      <c r="C12" s="248">
        <v>-34429.629999999997</v>
      </c>
      <c r="D12" s="184">
        <f t="shared" ref="D12:D41" si="2">B12+C12</f>
        <v>2053575.37</v>
      </c>
      <c r="E12" s="248">
        <v>2004535.85</v>
      </c>
      <c r="F12" s="248">
        <v>1946805.76</v>
      </c>
      <c r="G12" s="184">
        <f t="shared" ref="G12:G41" si="3">D12-E12</f>
        <v>49039.520000000019</v>
      </c>
    </row>
    <row r="13" spans="1:7" x14ac:dyDescent="0.25">
      <c r="A13" s="77" t="s">
        <v>393</v>
      </c>
      <c r="B13" s="233">
        <v>76177896</v>
      </c>
      <c r="C13" s="248">
        <v>-222342.21</v>
      </c>
      <c r="D13" s="184">
        <f t="shared" si="2"/>
        <v>75955553.790000007</v>
      </c>
      <c r="E13" s="248">
        <v>73277584.790000007</v>
      </c>
      <c r="F13" s="248">
        <v>69851845.090000004</v>
      </c>
      <c r="G13" s="184">
        <f t="shared" si="3"/>
        <v>2677969</v>
      </c>
    </row>
    <row r="14" spans="1:7" x14ac:dyDescent="0.25">
      <c r="A14" s="77" t="s">
        <v>394</v>
      </c>
      <c r="B14" s="232">
        <v>0</v>
      </c>
      <c r="C14" s="247">
        <v>0</v>
      </c>
      <c r="D14" s="184">
        <f t="shared" si="2"/>
        <v>0</v>
      </c>
      <c r="E14" s="247">
        <v>0</v>
      </c>
      <c r="F14" s="247">
        <v>0</v>
      </c>
      <c r="G14" s="184">
        <f t="shared" si="3"/>
        <v>0</v>
      </c>
    </row>
    <row r="15" spans="1:7" x14ac:dyDescent="0.25">
      <c r="A15" s="77" t="s">
        <v>395</v>
      </c>
      <c r="B15" s="233">
        <v>172954791.46000001</v>
      </c>
      <c r="C15" s="248">
        <v>46532354.969999999</v>
      </c>
      <c r="D15" s="184">
        <f t="shared" si="2"/>
        <v>219487146.43000001</v>
      </c>
      <c r="E15" s="248">
        <v>213268569.56999999</v>
      </c>
      <c r="F15" s="248">
        <v>202689026.25999999</v>
      </c>
      <c r="G15" s="184">
        <f t="shared" si="3"/>
        <v>6218576.8600000143</v>
      </c>
    </row>
    <row r="16" spans="1:7" x14ac:dyDescent="0.25">
      <c r="A16" s="77" t="s">
        <v>396</v>
      </c>
      <c r="B16" s="232">
        <v>0</v>
      </c>
      <c r="C16" s="247">
        <v>0</v>
      </c>
      <c r="D16" s="184">
        <f t="shared" si="2"/>
        <v>0</v>
      </c>
      <c r="E16" s="247">
        <v>0</v>
      </c>
      <c r="F16" s="247">
        <v>0</v>
      </c>
      <c r="G16" s="184">
        <f t="shared" si="3"/>
        <v>0</v>
      </c>
    </row>
    <row r="17" spans="1:7" x14ac:dyDescent="0.25">
      <c r="A17" s="77" t="s">
        <v>397</v>
      </c>
      <c r="B17" s="233">
        <v>86767827</v>
      </c>
      <c r="C17" s="248">
        <v>28741566.109999999</v>
      </c>
      <c r="D17" s="184">
        <f t="shared" si="2"/>
        <v>115509393.11</v>
      </c>
      <c r="E17" s="248">
        <v>113601826.69</v>
      </c>
      <c r="F17" s="248">
        <v>106899419.13</v>
      </c>
      <c r="G17" s="184">
        <f t="shared" si="3"/>
        <v>1907566.4200000018</v>
      </c>
    </row>
    <row r="18" spans="1:7" x14ac:dyDescent="0.25">
      <c r="A18" s="77" t="s">
        <v>398</v>
      </c>
      <c r="B18" s="233">
        <v>20965959</v>
      </c>
      <c r="C18" s="248">
        <v>-1940099.54</v>
      </c>
      <c r="D18" s="184">
        <f t="shared" si="2"/>
        <v>19025859.460000001</v>
      </c>
      <c r="E18" s="248">
        <v>18059552.629999999</v>
      </c>
      <c r="F18" s="248">
        <v>16728722.07</v>
      </c>
      <c r="G18" s="184">
        <f t="shared" si="3"/>
        <v>966306.83000000194</v>
      </c>
    </row>
    <row r="19" spans="1:7" x14ac:dyDescent="0.25">
      <c r="A19" s="58" t="s">
        <v>399</v>
      </c>
      <c r="B19" s="47">
        <f t="shared" ref="B19:G19" si="4">SUM(B20:B26)</f>
        <v>197845659</v>
      </c>
      <c r="C19" s="47">
        <f t="shared" si="4"/>
        <v>161924991.39000002</v>
      </c>
      <c r="D19" s="47">
        <f t="shared" si="4"/>
        <v>359770650.38999993</v>
      </c>
      <c r="E19" s="47">
        <f t="shared" si="4"/>
        <v>349255119.59999996</v>
      </c>
      <c r="F19" s="47">
        <f t="shared" si="4"/>
        <v>334700868.24999994</v>
      </c>
      <c r="G19" s="47">
        <f t="shared" si="4"/>
        <v>10515530.789999947</v>
      </c>
    </row>
    <row r="20" spans="1:7" x14ac:dyDescent="0.25">
      <c r="A20" s="77" t="s">
        <v>400</v>
      </c>
      <c r="B20" s="233">
        <v>14735579</v>
      </c>
      <c r="C20" s="248">
        <v>480873.33</v>
      </c>
      <c r="D20" s="184">
        <f t="shared" si="2"/>
        <v>15216452.33</v>
      </c>
      <c r="E20" s="248">
        <v>14736174.640000001</v>
      </c>
      <c r="F20" s="248">
        <v>14390977.470000001</v>
      </c>
      <c r="G20" s="184">
        <f t="shared" si="3"/>
        <v>480277.68999999948</v>
      </c>
    </row>
    <row r="21" spans="1:7" x14ac:dyDescent="0.25">
      <c r="A21" s="77" t="s">
        <v>401</v>
      </c>
      <c r="B21" s="233">
        <v>146839627</v>
      </c>
      <c r="C21" s="248">
        <v>137990740.91999999</v>
      </c>
      <c r="D21" s="184">
        <f t="shared" si="2"/>
        <v>284830367.91999996</v>
      </c>
      <c r="E21" s="248">
        <v>278062915.93000001</v>
      </c>
      <c r="F21" s="248">
        <v>264591660.72</v>
      </c>
      <c r="G21" s="184">
        <f t="shared" si="3"/>
        <v>6767451.9899999499</v>
      </c>
    </row>
    <row r="22" spans="1:7" x14ac:dyDescent="0.25">
      <c r="A22" s="77" t="s">
        <v>402</v>
      </c>
      <c r="B22" s="233">
        <v>6472970</v>
      </c>
      <c r="C22" s="248">
        <v>-710201.89</v>
      </c>
      <c r="D22" s="184">
        <f t="shared" si="2"/>
        <v>5762768.1100000003</v>
      </c>
      <c r="E22" s="248">
        <v>5573108.9199999999</v>
      </c>
      <c r="F22" s="248">
        <v>5448589.2000000002</v>
      </c>
      <c r="G22" s="184">
        <f t="shared" si="3"/>
        <v>189659.19000000041</v>
      </c>
    </row>
    <row r="23" spans="1:7" x14ac:dyDescent="0.25">
      <c r="A23" s="77" t="s">
        <v>403</v>
      </c>
      <c r="B23" s="233">
        <v>12466849</v>
      </c>
      <c r="C23" s="248">
        <v>23067695.399999999</v>
      </c>
      <c r="D23" s="184">
        <f t="shared" si="2"/>
        <v>35534544.399999999</v>
      </c>
      <c r="E23" s="248">
        <v>33310190.5</v>
      </c>
      <c r="F23" s="248">
        <v>33009384.649999999</v>
      </c>
      <c r="G23" s="184">
        <f t="shared" si="3"/>
        <v>2224353.8999999985</v>
      </c>
    </row>
    <row r="24" spans="1:7" x14ac:dyDescent="0.25">
      <c r="A24" s="77" t="s">
        <v>404</v>
      </c>
      <c r="B24" s="233">
        <v>3669700</v>
      </c>
      <c r="C24" s="248">
        <v>-19976</v>
      </c>
      <c r="D24" s="184">
        <f t="shared" si="2"/>
        <v>3649724</v>
      </c>
      <c r="E24" s="248">
        <v>3621867.09</v>
      </c>
      <c r="F24" s="248">
        <v>3619677.09</v>
      </c>
      <c r="G24" s="184">
        <f t="shared" si="3"/>
        <v>27856.910000000149</v>
      </c>
    </row>
    <row r="25" spans="1:7" x14ac:dyDescent="0.25">
      <c r="A25" s="77" t="s">
        <v>405</v>
      </c>
      <c r="B25" s="232">
        <v>0</v>
      </c>
      <c r="C25" s="247">
        <v>0</v>
      </c>
      <c r="D25" s="184">
        <f t="shared" si="2"/>
        <v>0</v>
      </c>
      <c r="E25" s="247">
        <v>0</v>
      </c>
      <c r="F25" s="247">
        <v>0</v>
      </c>
      <c r="G25" s="184">
        <f t="shared" si="3"/>
        <v>0</v>
      </c>
    </row>
    <row r="26" spans="1:7" x14ac:dyDescent="0.25">
      <c r="A26" s="77" t="s">
        <v>406</v>
      </c>
      <c r="B26" s="233">
        <v>13660934</v>
      </c>
      <c r="C26" s="248">
        <v>1115859.6299999999</v>
      </c>
      <c r="D26" s="184">
        <f t="shared" si="2"/>
        <v>14776793.629999999</v>
      </c>
      <c r="E26" s="248">
        <v>13950862.52</v>
      </c>
      <c r="F26" s="248">
        <v>13640579.119999999</v>
      </c>
      <c r="G26" s="184">
        <f t="shared" si="3"/>
        <v>825931.1099999994</v>
      </c>
    </row>
    <row r="27" spans="1:7" x14ac:dyDescent="0.25">
      <c r="A27" s="58" t="s">
        <v>407</v>
      </c>
      <c r="B27" s="47">
        <f t="shared" ref="B27:G27" si="5">SUM(B28:B36)</f>
        <v>82325289</v>
      </c>
      <c r="C27" s="47">
        <f t="shared" si="5"/>
        <v>82101534.060000017</v>
      </c>
      <c r="D27" s="47">
        <f t="shared" si="5"/>
        <v>164426823.06</v>
      </c>
      <c r="E27" s="47">
        <f t="shared" si="5"/>
        <v>154517340.18000001</v>
      </c>
      <c r="F27" s="47">
        <f t="shared" si="5"/>
        <v>148522957.47999999</v>
      </c>
      <c r="G27" s="47">
        <f t="shared" si="5"/>
        <v>9909482.8800000027</v>
      </c>
    </row>
    <row r="28" spans="1:7" x14ac:dyDescent="0.25">
      <c r="A28" s="80" t="s">
        <v>408</v>
      </c>
      <c r="B28" s="233">
        <v>3180307</v>
      </c>
      <c r="C28" s="248">
        <v>25860449.760000002</v>
      </c>
      <c r="D28" s="184">
        <f t="shared" si="2"/>
        <v>29040756.760000002</v>
      </c>
      <c r="E28" s="248">
        <v>26054831.050000001</v>
      </c>
      <c r="F28" s="248">
        <v>25961921.579999998</v>
      </c>
      <c r="G28" s="184">
        <f t="shared" si="3"/>
        <v>2985925.7100000009</v>
      </c>
    </row>
    <row r="29" spans="1:7" x14ac:dyDescent="0.25">
      <c r="A29" s="77" t="s">
        <v>409</v>
      </c>
      <c r="B29" s="233">
        <v>4697039</v>
      </c>
      <c r="C29" s="248">
        <v>5209224.8600000003</v>
      </c>
      <c r="D29" s="184">
        <f t="shared" si="2"/>
        <v>9906263.8599999994</v>
      </c>
      <c r="E29" s="248">
        <v>9713686.4299999997</v>
      </c>
      <c r="F29" s="248">
        <v>9069961.4299999997</v>
      </c>
      <c r="G29" s="184">
        <f t="shared" si="3"/>
        <v>192577.4299999997</v>
      </c>
    </row>
    <row r="30" spans="1:7" x14ac:dyDescent="0.25">
      <c r="A30" s="77" t="s">
        <v>410</v>
      </c>
      <c r="B30" s="232">
        <v>0</v>
      </c>
      <c r="C30" s="247">
        <v>0</v>
      </c>
      <c r="D30" s="184">
        <f t="shared" si="2"/>
        <v>0</v>
      </c>
      <c r="E30" s="247">
        <v>0</v>
      </c>
      <c r="F30" s="247">
        <v>0</v>
      </c>
      <c r="G30" s="184">
        <f t="shared" si="3"/>
        <v>0</v>
      </c>
    </row>
    <row r="31" spans="1:7" x14ac:dyDescent="0.25">
      <c r="A31" s="77" t="s">
        <v>411</v>
      </c>
      <c r="B31" s="233">
        <v>50006821</v>
      </c>
      <c r="C31" s="248">
        <v>40245289.060000002</v>
      </c>
      <c r="D31" s="184">
        <f t="shared" si="2"/>
        <v>90252110.060000002</v>
      </c>
      <c r="E31" s="248">
        <v>86667158.090000004</v>
      </c>
      <c r="F31" s="248">
        <v>84726033.090000004</v>
      </c>
      <c r="G31" s="184">
        <f t="shared" si="3"/>
        <v>3584951.9699999988</v>
      </c>
    </row>
    <row r="32" spans="1:7" x14ac:dyDescent="0.25">
      <c r="A32" s="77" t="s">
        <v>412</v>
      </c>
      <c r="B32" s="233">
        <v>3006590</v>
      </c>
      <c r="C32" s="248">
        <v>4438445.51</v>
      </c>
      <c r="D32" s="184">
        <f t="shared" si="2"/>
        <v>7445035.5099999998</v>
      </c>
      <c r="E32" s="248">
        <v>4903632.1399999997</v>
      </c>
      <c r="F32" s="248">
        <v>4530388.53</v>
      </c>
      <c r="G32" s="184">
        <f t="shared" si="3"/>
        <v>2541403.37</v>
      </c>
    </row>
    <row r="33" spans="1:7" ht="14.45" customHeight="1" x14ac:dyDescent="0.25">
      <c r="A33" s="77" t="s">
        <v>413</v>
      </c>
      <c r="B33" s="232">
        <v>0</v>
      </c>
      <c r="C33" s="247">
        <v>0</v>
      </c>
      <c r="D33" s="184">
        <f t="shared" si="2"/>
        <v>0</v>
      </c>
      <c r="E33" s="247">
        <v>0</v>
      </c>
      <c r="F33" s="247">
        <v>0</v>
      </c>
      <c r="G33" s="184">
        <f t="shared" si="3"/>
        <v>0</v>
      </c>
    </row>
    <row r="34" spans="1:7" ht="14.45" customHeight="1" x14ac:dyDescent="0.25">
      <c r="A34" s="77" t="s">
        <v>414</v>
      </c>
      <c r="B34" s="233">
        <v>21434532</v>
      </c>
      <c r="C34" s="248">
        <v>6348124.8700000001</v>
      </c>
      <c r="D34" s="184">
        <f t="shared" si="2"/>
        <v>27782656.870000001</v>
      </c>
      <c r="E34" s="248">
        <v>27178032.469999999</v>
      </c>
      <c r="F34" s="248">
        <v>24234652.850000001</v>
      </c>
      <c r="G34" s="184">
        <f t="shared" si="3"/>
        <v>604624.40000000224</v>
      </c>
    </row>
    <row r="35" spans="1:7" ht="14.45" customHeight="1" x14ac:dyDescent="0.25">
      <c r="A35" s="77" t="s">
        <v>415</v>
      </c>
      <c r="B35" s="232">
        <v>0</v>
      </c>
      <c r="C35" s="247">
        <v>0</v>
      </c>
      <c r="D35" s="184">
        <f t="shared" si="2"/>
        <v>0</v>
      </c>
      <c r="E35" s="247">
        <v>0</v>
      </c>
      <c r="F35" s="247">
        <v>0</v>
      </c>
      <c r="G35" s="184">
        <f t="shared" si="3"/>
        <v>0</v>
      </c>
    </row>
    <row r="36" spans="1:7" ht="14.45" customHeight="1" x14ac:dyDescent="0.25">
      <c r="A36" s="77" t="s">
        <v>416</v>
      </c>
      <c r="B36" s="232">
        <v>0</v>
      </c>
      <c r="C36" s="247">
        <v>0</v>
      </c>
      <c r="D36" s="184">
        <f t="shared" si="2"/>
        <v>0</v>
      </c>
      <c r="E36" s="247">
        <v>0</v>
      </c>
      <c r="F36" s="247">
        <v>0</v>
      </c>
      <c r="G36" s="184">
        <f t="shared" si="3"/>
        <v>0</v>
      </c>
    </row>
    <row r="37" spans="1:7" ht="14.45" customHeight="1" x14ac:dyDescent="0.25">
      <c r="A37" s="59" t="s">
        <v>417</v>
      </c>
      <c r="B37" s="47">
        <f t="shared" ref="B37:G37" si="6">SUM(B38:B41)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80" t="s">
        <v>418</v>
      </c>
      <c r="B38" s="232">
        <v>0</v>
      </c>
      <c r="C38" s="232">
        <v>0</v>
      </c>
      <c r="D38" s="184">
        <f t="shared" si="2"/>
        <v>0</v>
      </c>
      <c r="E38" s="47">
        <v>0</v>
      </c>
      <c r="F38" s="47">
        <v>0</v>
      </c>
      <c r="G38" s="184">
        <f t="shared" si="3"/>
        <v>0</v>
      </c>
    </row>
    <row r="39" spans="1:7" ht="30" x14ac:dyDescent="0.25">
      <c r="A39" s="80" t="s">
        <v>419</v>
      </c>
      <c r="B39" s="232">
        <v>0</v>
      </c>
      <c r="C39" s="232">
        <v>0</v>
      </c>
      <c r="D39" s="184">
        <f t="shared" si="2"/>
        <v>0</v>
      </c>
      <c r="E39" s="47">
        <v>0</v>
      </c>
      <c r="F39" s="47">
        <v>0</v>
      </c>
      <c r="G39" s="184">
        <f t="shared" si="3"/>
        <v>0</v>
      </c>
    </row>
    <row r="40" spans="1:7" x14ac:dyDescent="0.25">
      <c r="A40" s="80" t="s">
        <v>420</v>
      </c>
      <c r="B40" s="232">
        <v>0</v>
      </c>
      <c r="C40" s="232">
        <v>0</v>
      </c>
      <c r="D40" s="184">
        <f t="shared" si="2"/>
        <v>0</v>
      </c>
      <c r="E40" s="47">
        <v>0</v>
      </c>
      <c r="F40" s="47">
        <v>0</v>
      </c>
      <c r="G40" s="184">
        <f t="shared" si="3"/>
        <v>0</v>
      </c>
    </row>
    <row r="41" spans="1:7" x14ac:dyDescent="0.25">
      <c r="A41" s="80" t="s">
        <v>421</v>
      </c>
      <c r="B41" s="232">
        <v>0</v>
      </c>
      <c r="C41" s="232">
        <v>0</v>
      </c>
      <c r="D41" s="184">
        <f t="shared" si="2"/>
        <v>0</v>
      </c>
      <c r="E41" s="47">
        <v>0</v>
      </c>
      <c r="F41" s="47">
        <v>0</v>
      </c>
      <c r="G41" s="184">
        <f t="shared" si="3"/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 t="shared" ref="B43:G43" si="7">SUM(B44,B53,B61,B71)</f>
        <v>239690599.03999996</v>
      </c>
      <c r="C43" s="4">
        <f t="shared" si="7"/>
        <v>312940341.82000005</v>
      </c>
      <c r="D43" s="4">
        <f t="shared" si="7"/>
        <v>552630940.86000001</v>
      </c>
      <c r="E43" s="4">
        <f t="shared" si="7"/>
        <v>539658859.17000008</v>
      </c>
      <c r="F43" s="4">
        <f t="shared" si="7"/>
        <v>505242473.21000004</v>
      </c>
      <c r="G43" s="4">
        <f t="shared" si="7"/>
        <v>12972081.68999999</v>
      </c>
    </row>
    <row r="44" spans="1:7" x14ac:dyDescent="0.25">
      <c r="A44" s="58" t="s">
        <v>390</v>
      </c>
      <c r="B44" s="47">
        <f t="shared" ref="B44:G44" si="8">SUM(B45:B52)</f>
        <v>167953072.03999999</v>
      </c>
      <c r="C44" s="47">
        <f t="shared" si="8"/>
        <v>179344408.89000002</v>
      </c>
      <c r="D44" s="47">
        <f t="shared" si="8"/>
        <v>347297480.93000001</v>
      </c>
      <c r="E44" s="47">
        <f t="shared" si="8"/>
        <v>347004997.45000005</v>
      </c>
      <c r="F44" s="47">
        <f t="shared" si="8"/>
        <v>344206815.57000005</v>
      </c>
      <c r="G44" s="47">
        <f t="shared" si="8"/>
        <v>292483.47999997903</v>
      </c>
    </row>
    <row r="45" spans="1:7" x14ac:dyDescent="0.25">
      <c r="A45" s="80" t="s">
        <v>391</v>
      </c>
      <c r="B45" s="232">
        <v>0</v>
      </c>
      <c r="C45" s="247">
        <v>0</v>
      </c>
      <c r="D45" s="184">
        <f t="shared" ref="D45:D52" si="9">B45+C45</f>
        <v>0</v>
      </c>
      <c r="E45" s="247">
        <v>0</v>
      </c>
      <c r="F45" s="247">
        <v>0</v>
      </c>
      <c r="G45" s="184">
        <f t="shared" ref="G45:G52" si="10">D45-E45</f>
        <v>0</v>
      </c>
    </row>
    <row r="46" spans="1:7" x14ac:dyDescent="0.25">
      <c r="A46" s="80" t="s">
        <v>392</v>
      </c>
      <c r="B46" s="232">
        <v>0</v>
      </c>
      <c r="C46" s="247">
        <v>0</v>
      </c>
      <c r="D46" s="184">
        <f t="shared" si="9"/>
        <v>0</v>
      </c>
      <c r="E46" s="247">
        <v>0</v>
      </c>
      <c r="F46" s="247">
        <v>0</v>
      </c>
      <c r="G46" s="184">
        <f t="shared" si="10"/>
        <v>0</v>
      </c>
    </row>
    <row r="47" spans="1:7" x14ac:dyDescent="0.25">
      <c r="A47" s="80" t="s">
        <v>393</v>
      </c>
      <c r="B47" s="232">
        <v>0</v>
      </c>
      <c r="C47" s="247">
        <v>0</v>
      </c>
      <c r="D47" s="184">
        <f t="shared" si="9"/>
        <v>0</v>
      </c>
      <c r="E47" s="247">
        <v>0</v>
      </c>
      <c r="F47" s="247">
        <v>0</v>
      </c>
      <c r="G47" s="184">
        <f t="shared" si="10"/>
        <v>0</v>
      </c>
    </row>
    <row r="48" spans="1:7" x14ac:dyDescent="0.25">
      <c r="A48" s="80" t="s">
        <v>394</v>
      </c>
      <c r="B48" s="232">
        <v>0</v>
      </c>
      <c r="C48" s="247">
        <v>0</v>
      </c>
      <c r="D48" s="184">
        <f t="shared" si="9"/>
        <v>0</v>
      </c>
      <c r="E48" s="247">
        <v>0</v>
      </c>
      <c r="F48" s="247">
        <v>0</v>
      </c>
      <c r="G48" s="184">
        <f t="shared" si="10"/>
        <v>0</v>
      </c>
    </row>
    <row r="49" spans="1:7" x14ac:dyDescent="0.25">
      <c r="A49" s="80" t="s">
        <v>395</v>
      </c>
      <c r="B49" s="233">
        <v>3166853.04</v>
      </c>
      <c r="C49" s="248">
        <v>4124642.58</v>
      </c>
      <c r="D49" s="184">
        <f t="shared" si="9"/>
        <v>7291495.6200000001</v>
      </c>
      <c r="E49" s="248">
        <v>7017954.0999999996</v>
      </c>
      <c r="F49" s="248">
        <v>7017954.0999999996</v>
      </c>
      <c r="G49" s="184">
        <f t="shared" si="10"/>
        <v>273541.52000000048</v>
      </c>
    </row>
    <row r="50" spans="1:7" x14ac:dyDescent="0.25">
      <c r="A50" s="80" t="s">
        <v>396</v>
      </c>
      <c r="B50" s="232">
        <v>0</v>
      </c>
      <c r="C50" s="247">
        <v>0</v>
      </c>
      <c r="D50" s="184">
        <f t="shared" si="9"/>
        <v>0</v>
      </c>
      <c r="E50" s="247">
        <v>0</v>
      </c>
      <c r="F50" s="247">
        <v>0</v>
      </c>
      <c r="G50" s="184">
        <f t="shared" si="10"/>
        <v>0</v>
      </c>
    </row>
    <row r="51" spans="1:7" x14ac:dyDescent="0.25">
      <c r="A51" s="80" t="s">
        <v>397</v>
      </c>
      <c r="B51" s="233">
        <v>164786219</v>
      </c>
      <c r="C51" s="248">
        <v>175219766.31</v>
      </c>
      <c r="D51" s="184">
        <f t="shared" si="9"/>
        <v>340005985.31</v>
      </c>
      <c r="E51" s="248">
        <v>339987043.35000002</v>
      </c>
      <c r="F51" s="248">
        <v>337188861.47000003</v>
      </c>
      <c r="G51" s="184">
        <f t="shared" si="10"/>
        <v>18941.959999978542</v>
      </c>
    </row>
    <row r="52" spans="1:7" x14ac:dyDescent="0.25">
      <c r="A52" s="80" t="s">
        <v>398</v>
      </c>
      <c r="B52" s="232">
        <v>0</v>
      </c>
      <c r="C52" s="247">
        <v>0</v>
      </c>
      <c r="D52" s="184">
        <f t="shared" si="9"/>
        <v>0</v>
      </c>
      <c r="E52" s="247">
        <v>0</v>
      </c>
      <c r="F52" s="247">
        <v>0</v>
      </c>
      <c r="G52" s="184">
        <f t="shared" si="10"/>
        <v>0</v>
      </c>
    </row>
    <row r="53" spans="1:7" x14ac:dyDescent="0.25">
      <c r="A53" s="58" t="s">
        <v>399</v>
      </c>
      <c r="B53" s="47">
        <f t="shared" ref="B53:G53" si="11">SUM(B54:B60)</f>
        <v>13183488.199999999</v>
      </c>
      <c r="C53" s="47">
        <f t="shared" si="11"/>
        <v>155077807.00000003</v>
      </c>
      <c r="D53" s="47">
        <f t="shared" si="11"/>
        <v>168261295.20000002</v>
      </c>
      <c r="E53" s="47">
        <f t="shared" si="11"/>
        <v>164955830.63</v>
      </c>
      <c r="F53" s="47">
        <f t="shared" si="11"/>
        <v>134774130.91999999</v>
      </c>
      <c r="G53" s="47">
        <f t="shared" si="11"/>
        <v>3305464.5700000143</v>
      </c>
    </row>
    <row r="54" spans="1:7" x14ac:dyDescent="0.25">
      <c r="A54" s="80" t="s">
        <v>400</v>
      </c>
      <c r="B54" s="233">
        <v>0</v>
      </c>
      <c r="C54" s="248">
        <v>28622486.609999999</v>
      </c>
      <c r="D54" s="184">
        <f t="shared" ref="D54:D60" si="12">B54+C54</f>
        <v>28622486.609999999</v>
      </c>
      <c r="E54" s="248">
        <v>27050248.609999999</v>
      </c>
      <c r="F54" s="248">
        <v>23966689.510000002</v>
      </c>
      <c r="G54" s="184">
        <f t="shared" ref="G54:G60" si="13">D54-E54</f>
        <v>1572238</v>
      </c>
    </row>
    <row r="55" spans="1:7" x14ac:dyDescent="0.25">
      <c r="A55" s="80" t="s">
        <v>401</v>
      </c>
      <c r="B55" s="233">
        <v>12969560.199999999</v>
      </c>
      <c r="C55" s="248">
        <v>110076506.62</v>
      </c>
      <c r="D55" s="184">
        <f t="shared" si="12"/>
        <v>123046066.82000001</v>
      </c>
      <c r="E55" s="248">
        <v>121328110.20999999</v>
      </c>
      <c r="F55" s="248">
        <v>94229969.599999994</v>
      </c>
      <c r="G55" s="184">
        <f t="shared" si="13"/>
        <v>1717956.6100000143</v>
      </c>
    </row>
    <row r="56" spans="1:7" x14ac:dyDescent="0.25">
      <c r="A56" s="80" t="s">
        <v>402</v>
      </c>
      <c r="B56" s="232">
        <v>0</v>
      </c>
      <c r="C56" s="247">
        <v>0</v>
      </c>
      <c r="D56" s="184">
        <f t="shared" si="12"/>
        <v>0</v>
      </c>
      <c r="E56" s="247">
        <v>0</v>
      </c>
      <c r="F56" s="247">
        <v>0</v>
      </c>
      <c r="G56" s="184">
        <f t="shared" si="13"/>
        <v>0</v>
      </c>
    </row>
    <row r="57" spans="1:7" x14ac:dyDescent="0.25">
      <c r="A57" s="81" t="s">
        <v>403</v>
      </c>
      <c r="B57" s="233">
        <v>213928</v>
      </c>
      <c r="C57" s="248">
        <v>16042583.310000001</v>
      </c>
      <c r="D57" s="184">
        <f t="shared" si="12"/>
        <v>16256511.310000001</v>
      </c>
      <c r="E57" s="248">
        <v>16256241.310000001</v>
      </c>
      <c r="F57" s="248">
        <v>16256241.310000001</v>
      </c>
      <c r="G57" s="184">
        <f t="shared" si="13"/>
        <v>270</v>
      </c>
    </row>
    <row r="58" spans="1:7" x14ac:dyDescent="0.25">
      <c r="A58" s="80" t="s">
        <v>404</v>
      </c>
      <c r="B58" s="232">
        <v>0</v>
      </c>
      <c r="C58" s="247">
        <v>0</v>
      </c>
      <c r="D58" s="184">
        <f t="shared" si="12"/>
        <v>0</v>
      </c>
      <c r="E58" s="247">
        <v>0</v>
      </c>
      <c r="F58" s="247">
        <v>0</v>
      </c>
      <c r="G58" s="184">
        <f t="shared" si="13"/>
        <v>0</v>
      </c>
    </row>
    <row r="59" spans="1:7" x14ac:dyDescent="0.25">
      <c r="A59" s="80" t="s">
        <v>405</v>
      </c>
      <c r="B59" s="232">
        <v>0</v>
      </c>
      <c r="C59" s="247">
        <v>0</v>
      </c>
      <c r="D59" s="184">
        <f t="shared" si="12"/>
        <v>0</v>
      </c>
      <c r="E59" s="247">
        <v>0</v>
      </c>
      <c r="F59" s="247">
        <v>0</v>
      </c>
      <c r="G59" s="184">
        <f t="shared" si="13"/>
        <v>0</v>
      </c>
    </row>
    <row r="60" spans="1:7" x14ac:dyDescent="0.25">
      <c r="A60" s="80" t="s">
        <v>406</v>
      </c>
      <c r="B60" s="233">
        <v>0</v>
      </c>
      <c r="C60" s="248">
        <v>336230.46</v>
      </c>
      <c r="D60" s="184">
        <f t="shared" si="12"/>
        <v>336230.46</v>
      </c>
      <c r="E60" s="248">
        <v>321230.5</v>
      </c>
      <c r="F60" s="248">
        <v>321230.5</v>
      </c>
      <c r="G60" s="184">
        <f t="shared" si="13"/>
        <v>14999.960000000021</v>
      </c>
    </row>
    <row r="61" spans="1:7" x14ac:dyDescent="0.25">
      <c r="A61" s="58" t="s">
        <v>407</v>
      </c>
      <c r="B61" s="47">
        <f t="shared" ref="B61:G61" si="14">SUM(B62:B70)</f>
        <v>58554038.799999997</v>
      </c>
      <c r="C61" s="47">
        <f t="shared" si="14"/>
        <v>-21481874.07</v>
      </c>
      <c r="D61" s="47">
        <f t="shared" si="14"/>
        <v>37072164.729999997</v>
      </c>
      <c r="E61" s="47">
        <f t="shared" si="14"/>
        <v>27698031.09</v>
      </c>
      <c r="F61" s="47">
        <f t="shared" si="14"/>
        <v>26261526.719999999</v>
      </c>
      <c r="G61" s="47">
        <f t="shared" si="14"/>
        <v>9374133.6399999969</v>
      </c>
    </row>
    <row r="62" spans="1:7" x14ac:dyDescent="0.25">
      <c r="A62" s="80" t="s">
        <v>408</v>
      </c>
      <c r="B62" s="232">
        <v>0</v>
      </c>
      <c r="C62" s="247">
        <v>0</v>
      </c>
      <c r="D62" s="184">
        <f t="shared" ref="D62:D70" si="15">B62+C62</f>
        <v>0</v>
      </c>
      <c r="E62" s="247">
        <v>0</v>
      </c>
      <c r="F62" s="247">
        <v>0</v>
      </c>
      <c r="G62" s="184">
        <f t="shared" ref="G62:G70" si="16">D62-E62</f>
        <v>0</v>
      </c>
    </row>
    <row r="63" spans="1:7" x14ac:dyDescent="0.25">
      <c r="A63" s="80" t="s">
        <v>409</v>
      </c>
      <c r="B63" s="233">
        <v>0</v>
      </c>
      <c r="C63" s="248">
        <v>0</v>
      </c>
      <c r="D63" s="184">
        <f t="shared" si="15"/>
        <v>0</v>
      </c>
      <c r="E63" s="248">
        <v>0</v>
      </c>
      <c r="F63" s="248">
        <v>0</v>
      </c>
      <c r="G63" s="184">
        <f t="shared" si="16"/>
        <v>0</v>
      </c>
    </row>
    <row r="64" spans="1:7" x14ac:dyDescent="0.25">
      <c r="A64" s="80" t="s">
        <v>410</v>
      </c>
      <c r="B64" s="232">
        <v>0</v>
      </c>
      <c r="C64" s="247">
        <v>0</v>
      </c>
      <c r="D64" s="184">
        <f t="shared" si="15"/>
        <v>0</v>
      </c>
      <c r="E64" s="247">
        <v>0</v>
      </c>
      <c r="F64" s="247">
        <v>0</v>
      </c>
      <c r="G64" s="184">
        <f t="shared" si="16"/>
        <v>0</v>
      </c>
    </row>
    <row r="65" spans="1:7" x14ac:dyDescent="0.25">
      <c r="A65" s="80" t="s">
        <v>411</v>
      </c>
      <c r="B65" s="233">
        <v>55554038.799999997</v>
      </c>
      <c r="C65" s="248">
        <v>-34021874.07</v>
      </c>
      <c r="D65" s="184">
        <f t="shared" si="15"/>
        <v>21532164.729999997</v>
      </c>
      <c r="E65" s="248">
        <v>12158031.09</v>
      </c>
      <c r="F65" s="248">
        <v>10721526.720000001</v>
      </c>
      <c r="G65" s="184">
        <f t="shared" si="16"/>
        <v>9374133.6399999969</v>
      </c>
    </row>
    <row r="66" spans="1:7" x14ac:dyDescent="0.25">
      <c r="A66" s="80" t="s">
        <v>412</v>
      </c>
      <c r="B66" s="233">
        <v>3000000</v>
      </c>
      <c r="C66" s="248">
        <v>-3000000</v>
      </c>
      <c r="D66" s="184">
        <f t="shared" si="15"/>
        <v>0</v>
      </c>
      <c r="E66" s="248">
        <v>0</v>
      </c>
      <c r="F66" s="248">
        <v>0</v>
      </c>
      <c r="G66" s="184">
        <f t="shared" si="16"/>
        <v>0</v>
      </c>
    </row>
    <row r="67" spans="1:7" x14ac:dyDescent="0.25">
      <c r="A67" s="80" t="s">
        <v>413</v>
      </c>
      <c r="B67" s="232">
        <v>0</v>
      </c>
      <c r="C67" s="247">
        <v>0</v>
      </c>
      <c r="D67" s="184">
        <f t="shared" si="15"/>
        <v>0</v>
      </c>
      <c r="E67" s="247">
        <v>0</v>
      </c>
      <c r="F67" s="247">
        <v>0</v>
      </c>
      <c r="G67" s="184">
        <f t="shared" si="16"/>
        <v>0</v>
      </c>
    </row>
    <row r="68" spans="1:7" x14ac:dyDescent="0.25">
      <c r="A68" s="80" t="s">
        <v>414</v>
      </c>
      <c r="B68" s="233">
        <v>0</v>
      </c>
      <c r="C68" s="248">
        <v>15540000</v>
      </c>
      <c r="D68" s="184">
        <f t="shared" si="15"/>
        <v>15540000</v>
      </c>
      <c r="E68" s="248">
        <v>15540000</v>
      </c>
      <c r="F68" s="248">
        <v>15540000</v>
      </c>
      <c r="G68" s="184">
        <f t="shared" si="16"/>
        <v>0</v>
      </c>
    </row>
    <row r="69" spans="1:7" x14ac:dyDescent="0.25">
      <c r="A69" s="80" t="s">
        <v>415</v>
      </c>
      <c r="B69" s="232">
        <v>0</v>
      </c>
      <c r="C69" s="247">
        <v>0</v>
      </c>
      <c r="D69" s="184">
        <f t="shared" si="15"/>
        <v>0</v>
      </c>
      <c r="E69" s="247">
        <v>0</v>
      </c>
      <c r="F69" s="247">
        <v>0</v>
      </c>
      <c r="G69" s="184">
        <f t="shared" si="16"/>
        <v>0</v>
      </c>
    </row>
    <row r="70" spans="1:7" x14ac:dyDescent="0.25">
      <c r="A70" s="80" t="s">
        <v>416</v>
      </c>
      <c r="B70" s="232">
        <v>0</v>
      </c>
      <c r="C70" s="247">
        <v>0</v>
      </c>
      <c r="D70" s="184">
        <f t="shared" si="15"/>
        <v>0</v>
      </c>
      <c r="E70" s="247">
        <v>0</v>
      </c>
      <c r="F70" s="247">
        <v>0</v>
      </c>
      <c r="G70" s="184">
        <f t="shared" si="16"/>
        <v>0</v>
      </c>
    </row>
    <row r="71" spans="1:7" x14ac:dyDescent="0.25">
      <c r="A71" s="59" t="s">
        <v>417</v>
      </c>
      <c r="B71" s="47">
        <f t="shared" ref="B71:G71" si="17">SUM(B72:B75)</f>
        <v>0</v>
      </c>
      <c r="C71" s="47">
        <f t="shared" si="17"/>
        <v>0</v>
      </c>
      <c r="D71" s="47">
        <f t="shared" si="17"/>
        <v>0</v>
      </c>
      <c r="E71" s="47">
        <f t="shared" si="17"/>
        <v>0</v>
      </c>
      <c r="F71" s="47">
        <f t="shared" si="17"/>
        <v>0</v>
      </c>
      <c r="G71" s="47">
        <f t="shared" si="17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184">
        <f t="shared" ref="D72:D75" si="18">B72+C72</f>
        <v>0</v>
      </c>
      <c r="E72" s="47">
        <v>0</v>
      </c>
      <c r="F72" s="47">
        <v>0</v>
      </c>
      <c r="G72" s="184">
        <f t="shared" ref="G72:G75" si="19">D72-E72</f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184">
        <f t="shared" si="18"/>
        <v>0</v>
      </c>
      <c r="E73" s="47">
        <v>0</v>
      </c>
      <c r="F73" s="47">
        <v>0</v>
      </c>
      <c r="G73" s="184">
        <f t="shared" si="19"/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184">
        <f t="shared" si="18"/>
        <v>0</v>
      </c>
      <c r="E74" s="47">
        <v>0</v>
      </c>
      <c r="F74" s="47">
        <v>0</v>
      </c>
      <c r="G74" s="184">
        <f t="shared" si="19"/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184">
        <f t="shared" si="18"/>
        <v>0</v>
      </c>
      <c r="E75" s="47">
        <v>0</v>
      </c>
      <c r="F75" s="47">
        <v>0</v>
      </c>
      <c r="G75" s="184">
        <f t="shared" si="19"/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 t="shared" ref="B77:G77" si="20">B43+B9</f>
        <v>878816025.5</v>
      </c>
      <c r="C77" s="4">
        <f t="shared" si="20"/>
        <v>630043916.97000003</v>
      </c>
      <c r="D77" s="4">
        <f t="shared" si="20"/>
        <v>1508859942.4699998</v>
      </c>
      <c r="E77" s="4">
        <f t="shared" si="20"/>
        <v>1463643388.48</v>
      </c>
      <c r="F77" s="4">
        <f t="shared" si="20"/>
        <v>1386582117.25</v>
      </c>
      <c r="G77" s="4">
        <f t="shared" si="20"/>
        <v>45216553.989999957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1" spans="1:7" x14ac:dyDescent="0.25">
      <c r="A81" s="218"/>
      <c r="B81" s="219"/>
      <c r="C81" s="219"/>
      <c r="D81" s="219"/>
      <c r="E81" s="219"/>
      <c r="F81" s="219"/>
      <c r="G81" s="219"/>
    </row>
    <row r="82" spans="1:7" x14ac:dyDescent="0.25">
      <c r="B82" s="219"/>
      <c r="C82" s="219"/>
      <c r="D82" s="219"/>
      <c r="E82" s="219"/>
      <c r="F82" s="219"/>
      <c r="G82" s="21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0:G26 B61:G61 B9:B10 B37:G37 B19:G19 B27:G27 B53:G53 C54:G60 B43:B44 B71:G71 B76:G77 C62:G70 C9:G18 C28:G36 C38:G41 C43:G52 C72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  <ignoredErrors>
    <ignoredError sqref="B9:G10 B19:G19 B27:G27 B37:G37 B53:G53 B61:G61 B71:G71 B42:G44 E38:F41 B76:G77 B72:C75 E72:F7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zoomScale="75" zoomScaleNormal="75" workbookViewId="0">
      <selection activeCell="J31" sqref="J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423</v>
      </c>
      <c r="B1" s="251"/>
      <c r="C1" s="251"/>
      <c r="D1" s="251"/>
      <c r="E1" s="251"/>
      <c r="F1" s="251"/>
      <c r="G1" s="252"/>
    </row>
    <row r="2" spans="1:7" x14ac:dyDescent="0.25">
      <c r="A2" s="110" t="str">
        <f>'Formato 1'!A2</f>
        <v xml:space="preserve"> Municipio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54" t="s">
        <v>425</v>
      </c>
      <c r="B7" s="257" t="s">
        <v>298</v>
      </c>
      <c r="C7" s="257"/>
      <c r="D7" s="257"/>
      <c r="E7" s="257"/>
      <c r="F7" s="257"/>
      <c r="G7" s="257" t="s">
        <v>299</v>
      </c>
    </row>
    <row r="8" spans="1:7" ht="30" x14ac:dyDescent="0.25">
      <c r="A8" s="255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67"/>
    </row>
    <row r="9" spans="1:7" ht="15.75" customHeight="1" x14ac:dyDescent="0.25">
      <c r="A9" s="26" t="s">
        <v>426</v>
      </c>
      <c r="B9" s="119">
        <f t="shared" ref="B9:G9" si="0">SUM(B10,B11,B12,B15,B16,B19)</f>
        <v>371195787.52999997</v>
      </c>
      <c r="C9" s="119">
        <f t="shared" si="0"/>
        <v>27523899.68</v>
      </c>
      <c r="D9" s="119">
        <f t="shared" si="0"/>
        <v>398719687.20999998</v>
      </c>
      <c r="E9" s="119">
        <f t="shared" si="0"/>
        <v>395297878.38999999</v>
      </c>
      <c r="F9" s="119">
        <f t="shared" si="0"/>
        <v>378103519.20999998</v>
      </c>
      <c r="G9" s="119">
        <f t="shared" si="0"/>
        <v>3421808.8199999928</v>
      </c>
    </row>
    <row r="10" spans="1:7" x14ac:dyDescent="0.25">
      <c r="A10" s="58" t="s">
        <v>427</v>
      </c>
      <c r="B10" s="234">
        <v>371195787.52999997</v>
      </c>
      <c r="C10" s="249">
        <v>27523899.68</v>
      </c>
      <c r="D10" s="185">
        <f>B10+C10</f>
        <v>398719687.20999998</v>
      </c>
      <c r="E10" s="249">
        <v>395297878.38999999</v>
      </c>
      <c r="F10" s="249">
        <v>378103519.20999998</v>
      </c>
      <c r="G10" s="76">
        <f>D10-E10</f>
        <v>3421808.8199999928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186">
        <f>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 t="shared" ref="B12:G12" si="2">B13+B14</f>
        <v>0</v>
      </c>
      <c r="C12" s="76">
        <f t="shared" si="2"/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186">
        <f>B13+C13</f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186">
        <f>B14+C14</f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186">
        <f>B15+C15</f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 t="shared" ref="B16:G16" si="3">B17+B18</f>
        <v>0</v>
      </c>
      <c r="C16" s="76">
        <f t="shared" si="3"/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186">
        <f>B17+C17</f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186">
        <f>B18+C18</f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186">
        <f>B19+C19</f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 t="shared" ref="B21:G21" si="4">SUM(B22,B23,B24,B27,B28,B31)</f>
        <v>148786219</v>
      </c>
      <c r="C21" s="119">
        <f t="shared" si="4"/>
        <v>-1809057.87</v>
      </c>
      <c r="D21" s="119">
        <f t="shared" si="4"/>
        <v>146977161.13</v>
      </c>
      <c r="E21" s="119">
        <f t="shared" si="4"/>
        <v>146937191.65000001</v>
      </c>
      <c r="F21" s="119">
        <f t="shared" si="4"/>
        <v>144147061.77000001</v>
      </c>
      <c r="G21" s="119">
        <f t="shared" si="4"/>
        <v>39969.479999989271</v>
      </c>
    </row>
    <row r="22" spans="1:7" x14ac:dyDescent="0.25">
      <c r="A22" s="58" t="s">
        <v>427</v>
      </c>
      <c r="B22" s="234">
        <v>148786219</v>
      </c>
      <c r="C22" s="249">
        <v>-1809057.87</v>
      </c>
      <c r="D22" s="186">
        <f>B22+C22</f>
        <v>146977161.13</v>
      </c>
      <c r="E22" s="249">
        <v>146937191.65000001</v>
      </c>
      <c r="F22" s="249">
        <v>144147061.77000001</v>
      </c>
      <c r="G22" s="76">
        <f t="shared" ref="G22:G31" si="5">D22-E22</f>
        <v>39969.479999989271</v>
      </c>
    </row>
    <row r="23" spans="1:7" x14ac:dyDescent="0.25">
      <c r="A23" s="58" t="s">
        <v>428</v>
      </c>
      <c r="B23" s="76">
        <v>0</v>
      </c>
      <c r="C23" s="76">
        <v>0</v>
      </c>
      <c r="D23" s="186">
        <f>B23+C23</f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186">
        <f>B25+C25</f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186">
        <f>B26+C26</f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186">
        <f>B27+C27</f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186">
        <f>B29+C29</f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186">
        <f>B30+C30</f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186">
        <f>B31+C31</f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 t="shared" ref="B33:G33" si="8">B21+B9</f>
        <v>519982006.52999997</v>
      </c>
      <c r="C33" s="119">
        <f t="shared" si="8"/>
        <v>25714841.809999999</v>
      </c>
      <c r="D33" s="119">
        <f t="shared" si="8"/>
        <v>545696848.33999991</v>
      </c>
      <c r="E33" s="119">
        <f t="shared" si="8"/>
        <v>542235070.03999996</v>
      </c>
      <c r="F33" s="119">
        <f t="shared" si="8"/>
        <v>522250580.98000002</v>
      </c>
      <c r="G33" s="119">
        <f t="shared" si="8"/>
        <v>3461778.2999999821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D20:D21 G9:G33 B11:C21 E11:F21 D12 D16 B23:C33 E23:F33 D24 D28 D32:D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  <ignoredErrors>
    <ignoredError sqref="B9:G9 B34:G34 B12:F12 B11:C11 G10 B24:F24 E11:G11 B16:F16 B13:C13 E13:F13 B14:C14 E14:F14 B15:C15 E15:F15 B20:F21 B17:C17 E17:F17 B18:C18 E18:F18 B19:C19 E19:F19 B23:C23 E23:F23 B28:F28 B25:C25 E25:F25 B26:C26 E26:F26 B27:C27 E27:F27 B32:F33 B29:C29 E29:F29 B30:C30 E30:F30 B31:C31 E31:F3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  <vt:lpstr>'Formato 1'!Área_de_impresión</vt:lpstr>
      <vt:lpstr>'Formato 2'!Área_de_impresión</vt:lpstr>
      <vt:lpstr>'Formato 3'!Área_de_impresión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'Formato 7 a)'!Área_de_impresión</vt:lpstr>
      <vt:lpstr>'Formato 7 b)'!Área_de_impresión</vt:lpstr>
      <vt:lpstr>'Formato 7 c)'!Área_de_impresión</vt:lpstr>
      <vt:lpstr>'Formato 7 d)'!Área_de_impresión</vt:lpstr>
      <vt:lpstr>'Formato 8'!Área_de_impresión</vt:lpstr>
      <vt:lpstr>'Formato 6 a)'!Títulos_a_imprimir</vt:lpstr>
      <vt:lpstr>'Formato 6 b)'!Títulos_a_imprimir</vt:lpstr>
      <vt:lpstr>'Formato 6 c)'!Títulos_a_imprimir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DF-15685</cp:lastModifiedBy>
  <cp:revision/>
  <cp:lastPrinted>2024-07-25T19:07:28Z</cp:lastPrinted>
  <dcterms:created xsi:type="dcterms:W3CDTF">2023-03-16T22:14:51Z</dcterms:created>
  <dcterms:modified xsi:type="dcterms:W3CDTF">2025-02-11T19:53:52Z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