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GUILARO\Desktop\M13D_2504\"/>
    </mc:Choice>
  </mc:AlternateContent>
  <bookViews>
    <workbookView xWindow="-110" yWindow="-110" windowWidth="23270" windowHeight="12470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externalReferences>
    <externalReference r:id="rId8"/>
  </externalReferences>
  <definedNames>
    <definedName name="_xlnm._FilterDatabase" localSheetId="2" hidden="1">'NDF-02'!$A$12:$I$159</definedName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F39" i="1"/>
  <c r="F46" i="1"/>
  <c r="F40" i="1"/>
  <c r="F35" i="1"/>
  <c r="F28" i="1"/>
  <c r="F27" i="1"/>
  <c r="F23" i="1"/>
  <c r="G73" i="1"/>
  <c r="G37" i="1"/>
  <c r="G33" i="1"/>
  <c r="G24" i="1"/>
  <c r="G19" i="1"/>
  <c r="F17" i="1"/>
  <c r="F16" i="1"/>
  <c r="G15" i="1"/>
  <c r="D29" i="1"/>
  <c r="D23" i="1"/>
  <c r="D37" i="1"/>
  <c r="D24" i="1"/>
  <c r="D53" i="1"/>
  <c r="D25" i="1"/>
  <c r="D46" i="1"/>
  <c r="D19" i="1"/>
  <c r="F26" i="1" l="1"/>
  <c r="H73" i="1"/>
  <c r="D17" i="1"/>
  <c r="D16" i="1"/>
  <c r="F14" i="1"/>
  <c r="D14" i="1" l="1"/>
  <c r="H55" i="1"/>
  <c r="C14" i="1" l="1"/>
  <c r="H51" i="1" l="1"/>
  <c r="H50" i="1"/>
  <c r="H49" i="1"/>
  <c r="H48" i="1"/>
  <c r="H47" i="1"/>
  <c r="H45" i="1"/>
  <c r="H44" i="1"/>
  <c r="H43" i="1"/>
  <c r="H23" i="1"/>
  <c r="H46" i="1"/>
  <c r="H56" i="1" l="1"/>
  <c r="H19" i="1" l="1"/>
  <c r="H54" i="1" l="1"/>
  <c r="H53" i="1" l="1"/>
  <c r="I53" i="1" s="1"/>
  <c r="I73" i="1" l="1"/>
  <c r="I72" i="1"/>
  <c r="I71" i="1"/>
  <c r="I70" i="1"/>
  <c r="I69" i="1"/>
  <c r="I68" i="1"/>
  <c r="I67" i="1"/>
  <c r="I65" i="1"/>
  <c r="I64" i="1"/>
  <c r="I63" i="1"/>
  <c r="I61" i="1"/>
  <c r="I60" i="1"/>
  <c r="I59" i="1"/>
  <c r="I58" i="1"/>
  <c r="I57" i="1"/>
  <c r="I56" i="1"/>
  <c r="I55" i="1"/>
  <c r="H66" i="1"/>
  <c r="G66" i="1"/>
  <c r="F66" i="1"/>
  <c r="E66" i="1"/>
  <c r="D66" i="1"/>
  <c r="C66" i="1"/>
  <c r="H62" i="1"/>
  <c r="G62" i="1"/>
  <c r="F62" i="1"/>
  <c r="E62" i="1"/>
  <c r="D62" i="1"/>
  <c r="C62" i="1"/>
  <c r="I54" i="1"/>
  <c r="H52" i="1"/>
  <c r="G52" i="1"/>
  <c r="F52" i="1"/>
  <c r="E52" i="1"/>
  <c r="D52" i="1"/>
  <c r="I51" i="1"/>
  <c r="I50" i="1"/>
  <c r="I49" i="1"/>
  <c r="I48" i="1"/>
  <c r="I47" i="1"/>
  <c r="I46" i="1"/>
  <c r="I45" i="1"/>
  <c r="I44" i="1"/>
  <c r="I43" i="1"/>
  <c r="H42" i="1"/>
  <c r="G42" i="1"/>
  <c r="F42" i="1"/>
  <c r="E42" i="1"/>
  <c r="D42" i="1"/>
  <c r="G32" i="1"/>
  <c r="F32" i="1"/>
  <c r="E32" i="1"/>
  <c r="D32" i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I23" i="1"/>
  <c r="H21" i="1"/>
  <c r="I21" i="1" s="1"/>
  <c r="H20" i="1"/>
  <c r="I20" i="1" s="1"/>
  <c r="I19" i="1"/>
  <c r="H18" i="1"/>
  <c r="I18" i="1" s="1"/>
  <c r="H17" i="1"/>
  <c r="I17" i="1" s="1"/>
  <c r="H16" i="1"/>
  <c r="I16" i="1" s="1"/>
  <c r="I15" i="1"/>
  <c r="G14" i="1"/>
  <c r="E14" i="1"/>
  <c r="C152" i="1"/>
  <c r="C148" i="1"/>
  <c r="C140" i="1"/>
  <c r="C136" i="1"/>
  <c r="C126" i="1"/>
  <c r="C116" i="1"/>
  <c r="C106" i="1"/>
  <c r="C96" i="1"/>
  <c r="C88" i="1"/>
  <c r="C78" i="1"/>
  <c r="C74" i="1"/>
  <c r="C52" i="1"/>
  <c r="C42" i="1"/>
  <c r="C32" i="1"/>
  <c r="G22" i="1"/>
  <c r="F22" i="1"/>
  <c r="E22" i="1"/>
  <c r="D22" i="1"/>
  <c r="C22" i="1"/>
  <c r="I66" i="1" l="1"/>
  <c r="I62" i="1"/>
  <c r="I52" i="1"/>
  <c r="I42" i="1"/>
  <c r="H32" i="1"/>
  <c r="I32" i="1"/>
  <c r="F13" i="1"/>
  <c r="F161" i="1" s="1"/>
  <c r="E13" i="1"/>
  <c r="E161" i="1" s="1"/>
  <c r="G13" i="1"/>
  <c r="H22" i="1"/>
  <c r="I22" i="1"/>
  <c r="C13" i="1"/>
  <c r="H14" i="1"/>
  <c r="C87" i="1"/>
  <c r="D13" i="1"/>
  <c r="I14" i="1"/>
  <c r="G161" i="1" l="1"/>
  <c r="D161" i="1"/>
  <c r="H13" i="1"/>
  <c r="H161" i="1" s="1"/>
  <c r="C161" i="1"/>
  <c r="I13" i="1"/>
  <c r="I161" i="1" l="1"/>
  <c r="F20" i="3"/>
  <c r="F19" i="3"/>
  <c r="F18" i="3"/>
  <c r="F17" i="3"/>
  <c r="F16" i="3"/>
  <c r="F15" i="3"/>
  <c r="F14" i="3"/>
  <c r="F13" i="3"/>
  <c r="F12" i="3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<sst xmlns="http://schemas.openxmlformats.org/spreadsheetml/2006/main" count="259" uniqueCount="147">
  <si>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</si>
  <si>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</si>
  <si>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</si>
  <si>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</si>
  <si>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</si>
  <si>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</si>
  <si>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</si>
  <si>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</si>
  <si>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</si>
  <si>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</si>
  <si>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</si>
  <si>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</si>
  <si>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</si>
  <si>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</si>
  <si>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</si>
  <si>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</si>
  <si>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</si>
  <si>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</si>
  <si>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</si>
  <si>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</si>
  <si>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</si>
  <si>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</si>
  <si>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</si>
  <si>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</si>
  <si>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</si>
  <si>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</si>
  <si>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</si>
  <si>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</si>
  <si>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</si>
  <si>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</si>
  <si>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</si>
  <si>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</si>
  <si>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</si>
  <si>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</si>
  <si>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</si>
  <si>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</si>
  <si>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</si>
  <si>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</si>
  <si>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</si>
  <si>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</si>
  <si>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</si>
  <si>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</si>
  <si>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</si>
  <si>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</si>
  <si>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</si>
  <si>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</si>
  <si>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</si>
  <si>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</si>
  <si>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</si>
  <si>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</si>
  <si>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</si>
  <si>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</si>
  <si>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</si>
  <si>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</si>
  <si>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</si>
  <si>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</si>
  <si>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</si>
  <si>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</si>
  <si>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</si>
  <si>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</si>
  <si>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</si>
  <si>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</si>
  <si>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</si>
  <si>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</si>
  <si>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</si>
  <si>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</si>
  <si>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</si>
  <si>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</si>
  <si>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</si>
  <si>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</si>
  <si>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</si>
  <si>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</si>
  <si>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</si>
  <si>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</si>
  <si>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</si>
  <si>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</si>
  <si>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</si>
  <si>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</si>
  <si>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</si>
  <si>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</si>
  <si>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</si>
  <si>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</si>
  <si>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</si>
  <si>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</si>
  <si>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</si>
  <si>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</si>
  <si>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</si>
  <si>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</si>
  <si>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</si>
  <si>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</si>
  <si>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</si>
  <si>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</si>
  <si>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</si>
  <si>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</si>
  <si>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</si>
  <si>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</si>
  <si>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</si>
  <si>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</si>
  <si>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</si>
  <si>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</si>
  <si>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</si>
  <si>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</si>
  <si>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</si>
  <si>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</si>
  <si>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</si>
  <si>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</si>
  <si>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</si>
  <si>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</si>
  <si>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</si>
  <si>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</si>
  <si>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</si>
  <si>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</si>
  <si>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</si>
  <si>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</si>
  <si>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</si>
  <si>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</si>
  <si>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</si>
  <si>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</si>
  <si>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</si>
  <si>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</si>
  <si>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</si>
  <si>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</si>
  <si>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</si>
  <si>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</si>
  <si>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</si>
  <si>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</si>
  <si>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</si>
  <si>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</si>
  <si>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</si>
  <si>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</si>
  <si>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</si>
  <si>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</si>
  <si>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</si>
  <si>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</si>
  <si>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</si>
  <si>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</si>
  <si>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</si>
  <si>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</si>
  <si>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 xml:space="preserve"> Sistema para el Desarrollo Integral de la Familia del Municipio de Guanajuato, Gto.</t>
  </si>
  <si>
    <t>No aplica para el ente público, ya que contamos con Balance Presupuestario Sostenible.</t>
  </si>
  <si>
    <t>Uno de la Ley de Disciplina Financiera de las Entidades Federativas y Municipios, incluyendo como mínimo, el importe,</t>
  </si>
  <si>
    <t>No aplica para el ente público, ya que no contamos con financiamientos y obligaciones contraídas, en el RPU</t>
  </si>
  <si>
    <t>No aplica para el ente público, ya que no contamos con obligaciones a corto plazo.</t>
  </si>
  <si>
    <t>No aplica para el ente público, ya que no contamos con convenios de deuda garantizada.</t>
  </si>
  <si>
    <t>Ampliaciones Compensadas</t>
  </si>
  <si>
    <t>Ejercicio 2025</t>
  </si>
  <si>
    <t>Correspondiente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</si>
</sst>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04">
    <xf numFmtId="0" fontId="0" fillId="0" borderId="0" xfId="0"/>
    <xf numFmtId="0" fontId="3" fillId="0" borderId="0" xfId="0" applyFont="1"/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9" fillId="0" borderId="0" xfId="0" applyFont="1"/>
    <xf numFmtId="4" fontId="16" fillId="5" borderId="2" xfId="7" applyNumberFormat="1" applyFont="1" applyFill="1" applyBorder="1" applyAlignment="1" applyProtection="1">
      <alignment vertical="center"/>
      <protection locked="0"/>
    </xf>
    <xf numFmtId="4" fontId="17" fillId="5" borderId="2" xfId="7" applyNumberFormat="1" applyFont="1" applyFill="1" applyBorder="1" applyAlignment="1" applyProtection="1">
      <alignment vertical="center"/>
      <protection locked="0"/>
    </xf>
    <xf numFmtId="4" fontId="16" fillId="5" borderId="2" xfId="7" applyNumberFormat="1" applyFont="1" applyFill="1" applyBorder="1" applyAlignment="1">
      <alignment vertical="center"/>
    </xf>
    <xf numFmtId="0" fontId="16" fillId="0" borderId="0" xfId="0" applyFont="1"/>
    <xf numFmtId="10" fontId="18" fillId="3" borderId="0" xfId="2" applyNumberFormat="1" applyFont="1" applyFill="1" applyAlignment="1">
      <alignment horizontal="right" vertical="center"/>
    </xf>
    <xf numFmtId="0" fontId="19" fillId="3" borderId="0" xfId="2" applyFont="1" applyFill="1" applyAlignment="1">
      <alignment horizontal="left" vertical="center"/>
    </xf>
    <xf numFmtId="0" fontId="17" fillId="0" borderId="0" xfId="0" applyFont="1"/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0" fillId="0" borderId="0" xfId="0" applyFont="1"/>
    <xf numFmtId="0" fontId="17" fillId="0" borderId="1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left" vertical="center" indent="2"/>
    </xf>
    <xf numFmtId="0" fontId="16" fillId="0" borderId="2" xfId="0" applyFont="1" applyBorder="1" applyAlignment="1">
      <alignment horizontal="left" vertical="center" indent="4"/>
    </xf>
    <xf numFmtId="4" fontId="16" fillId="0" borderId="2" xfId="0" applyNumberFormat="1" applyFont="1" applyBorder="1" applyAlignment="1" applyProtection="1">
      <alignment horizontal="right" vertical="top"/>
      <protection locked="0"/>
    </xf>
    <xf numFmtId="4" fontId="17" fillId="0" borderId="2" xfId="0" applyNumberFormat="1" applyFont="1" applyBorder="1" applyAlignment="1" applyProtection="1">
      <alignment horizontal="right" vertical="top"/>
      <protection locked="0"/>
    </xf>
    <xf numFmtId="0" fontId="16" fillId="0" borderId="2" xfId="0" applyFont="1" applyBorder="1" applyAlignment="1">
      <alignment horizontal="left" vertical="center" indent="3"/>
    </xf>
    <xf numFmtId="0" fontId="17" fillId="0" borderId="2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left" indent="4"/>
    </xf>
    <xf numFmtId="0" fontId="16" fillId="0" borderId="2" xfId="0" applyFont="1" applyBorder="1" applyAlignment="1">
      <alignment horizontal="left" indent="3"/>
    </xf>
    <xf numFmtId="4" fontId="16" fillId="0" borderId="8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indent="1"/>
    </xf>
    <xf numFmtId="0" fontId="16" fillId="0" borderId="3" xfId="0" applyFont="1" applyBorder="1" applyAlignment="1">
      <alignment vertical="center"/>
    </xf>
    <xf numFmtId="3" fontId="16" fillId="0" borderId="3" xfId="0" applyNumberFormat="1" applyFont="1" applyBorder="1"/>
    <xf numFmtId="4" fontId="19" fillId="5" borderId="2" xfId="7" applyNumberFormat="1" applyFont="1" applyFill="1" applyBorder="1" applyAlignment="1" applyProtection="1">
      <alignment vertical="center"/>
      <protection locked="0"/>
    </xf>
    <xf numFmtId="4" fontId="20" fillId="5" borderId="2" xfId="7" applyNumberFormat="1" applyFont="1" applyFill="1" applyBorder="1" applyAlignment="1" applyProtection="1">
      <alignment vertical="center"/>
      <protection locked="0"/>
    </xf>
    <xf numFmtId="4" fontId="20" fillId="0" borderId="2" xfId="0" applyNumberFormat="1" applyFont="1" applyBorder="1" applyAlignment="1" applyProtection="1">
      <alignment horizontal="right" vertical="top"/>
      <protection locked="0"/>
    </xf>
    <xf numFmtId="0" fontId="6" fillId="3" borderId="11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4" fontId="16" fillId="0" borderId="0" xfId="0" applyNumberFormat="1" applyFont="1"/>
    <xf numFmtId="0" fontId="17" fillId="0" borderId="2" xfId="0" applyFont="1" applyBorder="1" applyAlignment="1">
      <alignment horizontal="left" vertical="center" indent="2"/>
    </xf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3" borderId="0" xfId="2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4" fontId="20" fillId="0" borderId="2" xfId="0" applyNumberFormat="1" applyFont="1" applyFill="1" applyBorder="1" applyAlignment="1" applyProtection="1">
      <alignment horizontal="right" vertical="top"/>
      <protection locked="0"/>
    </xf>
  </cellXfs>
  <cellStyles count="9">
    <cellStyle name="Hipervínculo" xfId="1" builtinId="8"/>
    <cellStyle name="Millares 2" xfId="7"/>
    <cellStyle name="Normal" xfId="0" builtinId="0"/>
    <cellStyle name="Normal 2" xfId="3"/>
    <cellStyle name="Normal 2 2" xfId="4"/>
    <cellStyle name="Normal 3" xfId="2"/>
    <cellStyle name="Normal 3 2" xfId="8"/>
    <cellStyle name="Normal 3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15"/>
  <sheetViews>
    <sheetView showGridLines="0" tabSelected="1" zoomScale="145" zoomScaleNormal="145" workbookViewId="0">
      <selection activeCell="B25" sqref="B25"/>
    </sheetView>
  </sheetViews>
  <sheetFormatPr baseColWidth="10" defaultColWidth="12" defaultRowHeight="10" x14ac:dyDescent="0.2"/>
  <cols>
    <col min="1" max="1" width="17.33203125" style="1" customWidth="1"/>
    <col min="2" max="2" width="55.109375" style="1" bestFit="1" customWidth="1"/>
    <col min="3" max="3" width="12" style="1"/>
    <col min="4" max="4" width="9.44140625" style="1" bestFit="1" customWidth="1"/>
    <col min="5" max="16384" width="12" style="1"/>
  </cols>
  <sheetData>
    <row r="1" spans="1:4" ht="10.5" x14ac:dyDescent="0.2">
      <c r="A1" s="2" t="s">
        <v>138</v>
      </c>
      <c r="B1" s="3"/>
      <c r="C1" s="4" t="s">
        <v>0</v>
      </c>
      <c r="D1" s="77">
        <v>2025</v>
      </c>
    </row>
    <row r="2" spans="1:4" ht="10.5" x14ac:dyDescent="0.2">
      <c r="A2" s="5" t="s">
        <v>1</v>
      </c>
      <c r="B2" s="6"/>
      <c r="C2" s="7" t="s">
        <v>2</v>
      </c>
      <c r="D2" s="78" t="s">
        <v>3</v>
      </c>
    </row>
    <row r="3" spans="1:4" ht="10.5" x14ac:dyDescent="0.2">
      <c r="A3" s="5" t="s">
        <v>146</v>
      </c>
      <c r="B3" s="6"/>
      <c r="C3" s="7" t="s">
        <v>4</v>
      </c>
      <c r="D3" s="78">
        <v>4</v>
      </c>
    </row>
    <row r="4" spans="1:4" ht="10.5" x14ac:dyDescent="0.2">
      <c r="A4" s="82" t="s">
        <v>5</v>
      </c>
      <c r="B4" s="83"/>
      <c r="C4" s="8"/>
      <c r="D4" s="9"/>
    </row>
    <row r="5" spans="1:4" ht="10.5" x14ac:dyDescent="0.2">
      <c r="A5" s="10" t="s">
        <v>6</v>
      </c>
      <c r="B5" s="11" t="s">
        <v>7</v>
      </c>
    </row>
    <row r="6" spans="1:4" ht="10.5" x14ac:dyDescent="0.25">
      <c r="A6" s="12"/>
      <c r="B6" s="13"/>
    </row>
    <row r="7" spans="1:4" ht="10.5" x14ac:dyDescent="0.25">
      <c r="A7" s="14"/>
      <c r="B7" s="19" t="s">
        <v>8</v>
      </c>
    </row>
    <row r="8" spans="1:4" ht="10.5" x14ac:dyDescent="0.25">
      <c r="A8" s="14"/>
      <c r="B8" s="15"/>
    </row>
    <row r="9" spans="1:4" ht="10.5" x14ac:dyDescent="0.25">
      <c r="A9" s="24" t="s">
        <v>9</v>
      </c>
      <c r="B9" s="16" t="s">
        <v>10</v>
      </c>
    </row>
    <row r="10" spans="1:4" ht="10.5" x14ac:dyDescent="0.25">
      <c r="A10" s="24" t="s">
        <v>11</v>
      </c>
      <c r="B10" s="16" t="s">
        <v>12</v>
      </c>
    </row>
    <row r="11" spans="1:4" ht="10.5" x14ac:dyDescent="0.25">
      <c r="A11" s="24" t="s">
        <v>13</v>
      </c>
      <c r="B11" s="16" t="s">
        <v>14</v>
      </c>
    </row>
    <row r="12" spans="1:4" ht="10.5" x14ac:dyDescent="0.25">
      <c r="A12" s="24" t="s">
        <v>15</v>
      </c>
      <c r="B12" s="16" t="s">
        <v>16</v>
      </c>
    </row>
    <row r="13" spans="1:4" ht="10.5" x14ac:dyDescent="0.25">
      <c r="A13" s="24" t="s">
        <v>17</v>
      </c>
      <c r="B13" s="16" t="s">
        <v>18</v>
      </c>
    </row>
    <row r="14" spans="1:4" ht="10.5" x14ac:dyDescent="0.25">
      <c r="A14" s="24" t="s">
        <v>19</v>
      </c>
      <c r="B14" s="16" t="s">
        <v>20</v>
      </c>
    </row>
    <row r="15" spans="1:4" ht="11" thickBot="1" x14ac:dyDescent="0.3">
      <c r="A15" s="17"/>
      <c r="B15" s="18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12"/>
  <sheetViews>
    <sheetView showGridLines="0" zoomScale="160" zoomScaleNormal="160" workbookViewId="0">
      <selection activeCell="C27" sqref="C27"/>
    </sheetView>
  </sheetViews>
  <sheetFormatPr baseColWidth="10" defaultColWidth="12" defaultRowHeight="10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5.77734375" style="1" customWidth="1"/>
    <col min="5" max="5" width="13" style="1" bestFit="1" customWidth="1"/>
    <col min="6" max="6" width="9.6640625" style="1" bestFit="1" customWidth="1"/>
    <col min="7" max="16384" width="12" style="1"/>
  </cols>
  <sheetData>
    <row r="1" spans="1:6" ht="10.5" x14ac:dyDescent="0.2">
      <c r="B1" s="84" t="str">
        <f>'Notas de Disciplina Financiera'!A1</f>
        <v xml:space="preserve"> Sistema para el Desarrollo Integral de la Familia del Municipio de Guanajuato, Gto.</v>
      </c>
      <c r="C1" s="84"/>
      <c r="D1" s="84"/>
      <c r="E1" s="20" t="s">
        <v>0</v>
      </c>
      <c r="F1" s="21">
        <f>'Notas de Disciplina Financiera'!D1</f>
        <v>2025</v>
      </c>
    </row>
    <row r="2" spans="1:6" ht="10.5" x14ac:dyDescent="0.2">
      <c r="B2" s="84" t="s">
        <v>1</v>
      </c>
      <c r="C2" s="84"/>
      <c r="D2" s="84"/>
      <c r="E2" s="20" t="s">
        <v>2</v>
      </c>
      <c r="F2" s="21" t="str">
        <f>'Notas de Disciplina Financiera'!D2</f>
        <v>Trimestral</v>
      </c>
    </row>
    <row r="3" spans="1:6" ht="10.5" x14ac:dyDescent="0.2">
      <c r="B3" s="84" t="str">
        <f>'Notas de Disciplina Financiera'!A3</f>
        <v>Correspondiente del 01 de Enero al 31 de Diciembre de 2025</v>
      </c>
      <c r="C3" s="84"/>
      <c r="D3" s="84"/>
      <c r="E3" s="20" t="s">
        <v>4</v>
      </c>
      <c r="F3" s="21">
        <f>'Notas de Disciplina Financiera'!D3</f>
        <v>4</v>
      </c>
    </row>
    <row r="5" spans="1:6" ht="10.5" x14ac:dyDescent="0.25">
      <c r="B5" s="23"/>
      <c r="C5" s="23" t="s">
        <v>10</v>
      </c>
    </row>
    <row r="7" spans="1:6" ht="11.25" x14ac:dyDescent="0.2">
      <c r="B7" s="1" t="s">
        <v>21</v>
      </c>
    </row>
    <row r="8" spans="1:6" ht="11.25" x14ac:dyDescent="0.2">
      <c r="B8" s="25" t="s">
        <v>22</v>
      </c>
    </row>
    <row r="9" spans="1:6" ht="11.25" x14ac:dyDescent="0.2">
      <c r="A9" s="22"/>
    </row>
    <row r="12" spans="1:6" ht="10.5" x14ac:dyDescent="0.25">
      <c r="B12" s="49" t="s">
        <v>139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I168"/>
  <sheetViews>
    <sheetView showGridLines="0" zoomScale="115" zoomScaleNormal="115" workbookViewId="0">
      <selection activeCell="J15" sqref="J15"/>
    </sheetView>
  </sheetViews>
  <sheetFormatPr baseColWidth="10" defaultColWidth="12" defaultRowHeight="11.5" x14ac:dyDescent="0.25"/>
  <cols>
    <col min="1" max="1" width="2.6640625" style="53" customWidth="1"/>
    <col min="2" max="2" width="83.33203125" style="53" customWidth="1"/>
    <col min="3" max="9" width="17.44140625" style="53" customWidth="1"/>
    <col min="10" max="16384" width="12" style="53"/>
  </cols>
  <sheetData>
    <row r="1" spans="1:9" x14ac:dyDescent="0.25">
      <c r="B1" s="90" t="str">
        <f>'Notas de Disciplina Financiera'!A1</f>
        <v xml:space="preserve"> Sistema para el Desarrollo Integral de la Familia del Municipio de Guanajuato, Gto.</v>
      </c>
      <c r="C1" s="90"/>
      <c r="D1" s="90"/>
      <c r="E1" s="54" t="s">
        <v>0</v>
      </c>
      <c r="F1" s="55">
        <f>'Notas de Disciplina Financiera'!D1</f>
        <v>2025</v>
      </c>
    </row>
    <row r="2" spans="1:9" x14ac:dyDescent="0.25">
      <c r="B2" s="90" t="s">
        <v>1</v>
      </c>
      <c r="C2" s="90"/>
      <c r="D2" s="90"/>
      <c r="E2" s="54" t="s">
        <v>2</v>
      </c>
      <c r="F2" s="55" t="str">
        <f>'Notas de Disciplina Financiera'!D2</f>
        <v>Trimestral</v>
      </c>
    </row>
    <row r="3" spans="1:9" x14ac:dyDescent="0.25">
      <c r="B3" s="90" t="str">
        <f>'Notas de Disciplina Financiera'!A3</f>
        <v>Correspondiente del 01 de Enero al 31 de Diciembre de 2025</v>
      </c>
      <c r="C3" s="90"/>
      <c r="D3" s="90"/>
      <c r="E3" s="54" t="s">
        <v>4</v>
      </c>
      <c r="F3" s="55">
        <f>'Notas de Disciplina Financiera'!D3</f>
        <v>4</v>
      </c>
    </row>
    <row r="5" spans="1:9" x14ac:dyDescent="0.25">
      <c r="B5" s="56" t="s">
        <v>23</v>
      </c>
    </row>
    <row r="6" spans="1:9" x14ac:dyDescent="0.25">
      <c r="B6" s="91" t="str">
        <f>B1</f>
        <v xml:space="preserve"> Sistema para el Desarrollo Integral de la Familia del Municipio de Guanajuato, Gto.</v>
      </c>
      <c r="C6" s="91"/>
      <c r="D6" s="91"/>
      <c r="E6" s="91"/>
      <c r="F6" s="91"/>
      <c r="G6" s="91"/>
      <c r="H6" s="91"/>
      <c r="I6" s="91"/>
    </row>
    <row r="7" spans="1:9" x14ac:dyDescent="0.25">
      <c r="B7" s="85" t="s">
        <v>24</v>
      </c>
      <c r="C7" s="85"/>
      <c r="D7" s="85"/>
      <c r="E7" s="85"/>
      <c r="F7" s="85"/>
      <c r="G7" s="85"/>
      <c r="H7" s="85"/>
      <c r="I7" s="85"/>
    </row>
    <row r="8" spans="1:9" x14ac:dyDescent="0.25">
      <c r="B8" s="85" t="s">
        <v>25</v>
      </c>
      <c r="C8" s="85"/>
      <c r="D8" s="85"/>
      <c r="E8" s="85"/>
      <c r="F8" s="85"/>
      <c r="G8" s="85"/>
      <c r="H8" s="85"/>
      <c r="I8" s="85"/>
    </row>
    <row r="9" spans="1:9" x14ac:dyDescent="0.25">
      <c r="B9" s="85" t="str">
        <f>B3</f>
        <v>Correspondiente del 01 de Enero al 31 de Diciembre de 2025</v>
      </c>
      <c r="C9" s="85"/>
      <c r="D9" s="85"/>
      <c r="E9" s="85"/>
      <c r="F9" s="85"/>
      <c r="G9" s="85"/>
      <c r="H9" s="85"/>
      <c r="I9" s="85"/>
    </row>
    <row r="10" spans="1:9" ht="11.5" customHeight="1" x14ac:dyDescent="0.25">
      <c r="B10" s="86" t="s">
        <v>26</v>
      </c>
      <c r="C10" s="86"/>
      <c r="D10" s="86"/>
      <c r="E10" s="86"/>
      <c r="F10" s="86"/>
      <c r="G10" s="86"/>
      <c r="H10" s="86"/>
      <c r="I10" s="86"/>
    </row>
    <row r="11" spans="1:9" ht="11.5" customHeight="1" x14ac:dyDescent="0.25">
      <c r="B11" s="57"/>
      <c r="C11" s="57"/>
      <c r="D11" s="87" t="s">
        <v>27</v>
      </c>
      <c r="E11" s="88"/>
      <c r="F11" s="88"/>
      <c r="G11" s="88"/>
      <c r="H11" s="89"/>
      <c r="I11" s="57"/>
    </row>
    <row r="12" spans="1:9" ht="23" x14ac:dyDescent="0.25">
      <c r="B12" s="58" t="s">
        <v>28</v>
      </c>
      <c r="C12" s="58" t="s">
        <v>29</v>
      </c>
      <c r="D12" s="59" t="s">
        <v>30</v>
      </c>
      <c r="E12" s="59" t="s">
        <v>31</v>
      </c>
      <c r="F12" s="59" t="s">
        <v>144</v>
      </c>
      <c r="G12" s="59" t="s">
        <v>32</v>
      </c>
      <c r="H12" s="59" t="s">
        <v>33</v>
      </c>
      <c r="I12" s="58" t="s">
        <v>34</v>
      </c>
    </row>
    <row r="13" spans="1:9" x14ac:dyDescent="0.25">
      <c r="A13" s="60"/>
      <c r="B13" s="61" t="s">
        <v>35</v>
      </c>
      <c r="C13" s="74">
        <f>C14+C22+C191+C32+C42+C52+C62+C66+C74+C78</f>
        <v>38843448.189999998</v>
      </c>
      <c r="D13" s="74">
        <f t="shared" ref="D13:I13" si="0">D14+D22+D191+D32+D42+D52+D62+D66+D74+D78</f>
        <v>8405871.4199999999</v>
      </c>
      <c r="E13" s="74">
        <f t="shared" si="0"/>
        <v>0</v>
      </c>
      <c r="F13" s="74">
        <f t="shared" si="0"/>
        <v>2720960.16</v>
      </c>
      <c r="G13" s="74">
        <f t="shared" si="0"/>
        <v>2720960.16</v>
      </c>
      <c r="H13" s="74">
        <f t="shared" si="0"/>
        <v>8405871.4199999999</v>
      </c>
      <c r="I13" s="74">
        <f t="shared" si="0"/>
        <v>47249319.609999992</v>
      </c>
    </row>
    <row r="14" spans="1:9" x14ac:dyDescent="0.25">
      <c r="B14" s="62" t="s">
        <v>36</v>
      </c>
      <c r="C14" s="75">
        <f>SUM(C15:C21)</f>
        <v>28228044.960000001</v>
      </c>
      <c r="D14" s="75">
        <f>SUM(D15:D21)</f>
        <v>3879034.4400000004</v>
      </c>
      <c r="E14" s="75">
        <f t="shared" ref="E14:I14" si="1">SUM(E15:E21)</f>
        <v>0</v>
      </c>
      <c r="F14" s="75">
        <f t="shared" si="1"/>
        <v>1701838.66</v>
      </c>
      <c r="G14" s="75">
        <f t="shared" si="1"/>
        <v>1701838.6600000001</v>
      </c>
      <c r="H14" s="75">
        <f>D14-E14+F14-G14</f>
        <v>3879034.4400000004</v>
      </c>
      <c r="I14" s="75">
        <f t="shared" si="1"/>
        <v>32107079.399999999</v>
      </c>
    </row>
    <row r="15" spans="1:9" x14ac:dyDescent="0.25">
      <c r="B15" s="63" t="s">
        <v>37</v>
      </c>
      <c r="C15" s="75">
        <v>10601552.52</v>
      </c>
      <c r="D15" s="76">
        <v>791925.15</v>
      </c>
      <c r="E15" s="76">
        <v>0</v>
      </c>
      <c r="F15" s="76">
        <v>0</v>
      </c>
      <c r="G15" s="76">
        <f>57000+280000+541000</f>
        <v>878000</v>
      </c>
      <c r="H15" s="75">
        <f>D15-E15+F15-G15</f>
        <v>-86074.849999999977</v>
      </c>
      <c r="I15" s="76">
        <f>C15+H15</f>
        <v>10515477.67</v>
      </c>
    </row>
    <row r="16" spans="1:9" x14ac:dyDescent="0.25">
      <c r="B16" s="63" t="s">
        <v>38</v>
      </c>
      <c r="C16" s="75">
        <v>2062329.5</v>
      </c>
      <c r="D16" s="76">
        <f>508680+480000</f>
        <v>988680</v>
      </c>
      <c r="E16" s="76">
        <v>0</v>
      </c>
      <c r="F16" s="76">
        <f>200000+122000+672982.57</f>
        <v>994982.57</v>
      </c>
      <c r="G16" s="76">
        <v>0</v>
      </c>
      <c r="H16" s="75">
        <f t="shared" ref="H15:H51" si="2">D16-E16+F16-G16</f>
        <v>1983662.5699999998</v>
      </c>
      <c r="I16" s="76">
        <f t="shared" ref="I16:I54" si="3">C16+H16</f>
        <v>4045992.07</v>
      </c>
    </row>
    <row r="17" spans="2:9" x14ac:dyDescent="0.25">
      <c r="B17" s="63" t="s">
        <v>39</v>
      </c>
      <c r="C17" s="75">
        <v>2519348.2999999998</v>
      </c>
      <c r="D17" s="76">
        <f>200305+60000+225388.43</f>
        <v>485693.43</v>
      </c>
      <c r="E17" s="76">
        <v>0</v>
      </c>
      <c r="F17" s="76">
        <f>80000+626856.09</f>
        <v>706856.09</v>
      </c>
      <c r="G17" s="76">
        <v>0</v>
      </c>
      <c r="H17" s="75">
        <f t="shared" si="2"/>
        <v>1192549.52</v>
      </c>
      <c r="I17" s="76">
        <f t="shared" si="3"/>
        <v>3711897.82</v>
      </c>
    </row>
    <row r="18" spans="2:9" x14ac:dyDescent="0.25">
      <c r="B18" s="63" t="s">
        <v>40</v>
      </c>
      <c r="C18" s="75">
        <v>4635292.4800000004</v>
      </c>
      <c r="D18" s="76">
        <v>1115211.3700000001</v>
      </c>
      <c r="E18" s="76">
        <v>0</v>
      </c>
      <c r="F18" s="76">
        <v>0</v>
      </c>
      <c r="G18" s="76">
        <v>466856.09</v>
      </c>
      <c r="H18" s="75">
        <f t="shared" si="2"/>
        <v>648355.28</v>
      </c>
      <c r="I18" s="76">
        <f t="shared" si="3"/>
        <v>5283647.7600000007</v>
      </c>
    </row>
    <row r="19" spans="2:9" x14ac:dyDescent="0.25">
      <c r="B19" s="63" t="s">
        <v>41</v>
      </c>
      <c r="C19" s="75">
        <v>7909522.1600000001</v>
      </c>
      <c r="D19" s="76">
        <f>218897+178627.49+100000</f>
        <v>497524.49</v>
      </c>
      <c r="E19" s="76">
        <v>0</v>
      </c>
      <c r="F19" s="76">
        <v>0</v>
      </c>
      <c r="G19" s="76">
        <f>65000+291982.57</f>
        <v>356982.57</v>
      </c>
      <c r="H19" s="75">
        <f t="shared" si="2"/>
        <v>140541.91999999998</v>
      </c>
      <c r="I19" s="76">
        <f t="shared" si="3"/>
        <v>8050064.0800000001</v>
      </c>
    </row>
    <row r="20" spans="2:9" x14ac:dyDescent="0.25">
      <c r="B20" s="63" t="s">
        <v>42</v>
      </c>
      <c r="C20" s="75">
        <v>500000</v>
      </c>
      <c r="D20" s="76">
        <v>0</v>
      </c>
      <c r="E20" s="76">
        <v>0</v>
      </c>
      <c r="F20" s="76">
        <v>0</v>
      </c>
      <c r="G20" s="76">
        <v>0</v>
      </c>
      <c r="H20" s="75">
        <f t="shared" si="2"/>
        <v>0</v>
      </c>
      <c r="I20" s="76">
        <f t="shared" si="3"/>
        <v>500000</v>
      </c>
    </row>
    <row r="21" spans="2:9" x14ac:dyDescent="0.25">
      <c r="B21" s="63" t="s">
        <v>43</v>
      </c>
      <c r="C21" s="75">
        <v>0</v>
      </c>
      <c r="D21" s="76">
        <v>0</v>
      </c>
      <c r="E21" s="76">
        <v>0</v>
      </c>
      <c r="F21" s="76">
        <v>0</v>
      </c>
      <c r="G21" s="76">
        <v>0</v>
      </c>
      <c r="H21" s="75">
        <f t="shared" si="2"/>
        <v>0</v>
      </c>
      <c r="I21" s="76">
        <f t="shared" si="3"/>
        <v>0</v>
      </c>
    </row>
    <row r="22" spans="2:9" s="56" customFormat="1" x14ac:dyDescent="0.25">
      <c r="B22" s="81" t="s">
        <v>44</v>
      </c>
      <c r="C22" s="51">
        <f t="shared" ref="C22:I22" si="4">SUM(C23:C31)</f>
        <v>4362500</v>
      </c>
      <c r="D22" s="51">
        <f t="shared" si="4"/>
        <v>496462.8</v>
      </c>
      <c r="E22" s="51">
        <f t="shared" si="4"/>
        <v>0</v>
      </c>
      <c r="F22" s="51">
        <f t="shared" si="4"/>
        <v>370193.87</v>
      </c>
      <c r="G22" s="51">
        <f t="shared" si="4"/>
        <v>232136.26</v>
      </c>
      <c r="H22" s="51">
        <f t="shared" si="4"/>
        <v>634520.41</v>
      </c>
      <c r="I22" s="51">
        <f t="shared" si="4"/>
        <v>4997020.4099999992</v>
      </c>
    </row>
    <row r="23" spans="2:9" x14ac:dyDescent="0.25">
      <c r="B23" s="63" t="s">
        <v>45</v>
      </c>
      <c r="C23" s="50">
        <v>636000</v>
      </c>
      <c r="D23" s="76">
        <f>13200+10591.26</f>
        <v>23791.260000000002</v>
      </c>
      <c r="E23" s="76">
        <v>0</v>
      </c>
      <c r="F23" s="76">
        <f>15000+90000+4065.85</f>
        <v>109065.85</v>
      </c>
      <c r="G23" s="76">
        <v>0</v>
      </c>
      <c r="H23" s="75">
        <f t="shared" si="2"/>
        <v>132857.11000000002</v>
      </c>
      <c r="I23" s="76">
        <f t="shared" si="3"/>
        <v>768857.11</v>
      </c>
    </row>
    <row r="24" spans="2:9" x14ac:dyDescent="0.25">
      <c r="B24" s="63" t="s">
        <v>46</v>
      </c>
      <c r="C24" s="50">
        <v>1443000</v>
      </c>
      <c r="D24" s="76">
        <f>13099.84+25200.84</f>
        <v>38300.68</v>
      </c>
      <c r="E24" s="76">
        <v>0</v>
      </c>
      <c r="F24" s="76">
        <v>0</v>
      </c>
      <c r="G24" s="76">
        <f>100000+75500+43204.32</f>
        <v>218704.32</v>
      </c>
      <c r="H24" s="75">
        <f t="shared" si="2"/>
        <v>-180403.64</v>
      </c>
      <c r="I24" s="76">
        <f t="shared" si="3"/>
        <v>1262596.3599999999</v>
      </c>
    </row>
    <row r="25" spans="2:9" x14ac:dyDescent="0.25">
      <c r="B25" s="63" t="s">
        <v>47</v>
      </c>
      <c r="C25" s="50">
        <v>1000000</v>
      </c>
      <c r="D25" s="76">
        <f>250000+115311</f>
        <v>365311</v>
      </c>
      <c r="E25" s="76">
        <v>0</v>
      </c>
      <c r="F25" s="76">
        <v>0</v>
      </c>
      <c r="G25" s="76">
        <v>0</v>
      </c>
      <c r="H25" s="75">
        <f t="shared" si="2"/>
        <v>365311</v>
      </c>
      <c r="I25" s="76">
        <f t="shared" si="3"/>
        <v>1365311</v>
      </c>
    </row>
    <row r="26" spans="2:9" x14ac:dyDescent="0.25">
      <c r="B26" s="63" t="s">
        <v>48</v>
      </c>
      <c r="C26" s="50">
        <v>88000</v>
      </c>
      <c r="D26" s="76">
        <v>0</v>
      </c>
      <c r="E26" s="76">
        <v>0</v>
      </c>
      <c r="F26" s="76">
        <f>5000+43000</f>
        <v>48000</v>
      </c>
      <c r="G26" s="76">
        <v>0</v>
      </c>
      <c r="H26" s="75">
        <f t="shared" si="2"/>
        <v>48000</v>
      </c>
      <c r="I26" s="76">
        <f t="shared" si="3"/>
        <v>136000</v>
      </c>
    </row>
    <row r="27" spans="2:9" x14ac:dyDescent="0.25">
      <c r="B27" s="63" t="s">
        <v>49</v>
      </c>
      <c r="C27" s="50">
        <v>34000</v>
      </c>
      <c r="D27" s="76">
        <v>0</v>
      </c>
      <c r="E27" s="76">
        <v>0</v>
      </c>
      <c r="F27" s="76">
        <f>15000+2000+30200.65</f>
        <v>47200.65</v>
      </c>
      <c r="G27" s="76">
        <v>0</v>
      </c>
      <c r="H27" s="75">
        <f t="shared" si="2"/>
        <v>47200.65</v>
      </c>
      <c r="I27" s="76">
        <f t="shared" si="3"/>
        <v>81200.649999999994</v>
      </c>
    </row>
    <row r="28" spans="2:9" x14ac:dyDescent="0.25">
      <c r="B28" s="63" t="s">
        <v>50</v>
      </c>
      <c r="C28" s="50">
        <v>740000</v>
      </c>
      <c r="D28" s="76">
        <v>0</v>
      </c>
      <c r="E28" s="76">
        <v>0</v>
      </c>
      <c r="F28" s="76">
        <f>50799.73+100127.64</f>
        <v>150927.37</v>
      </c>
      <c r="G28" s="76">
        <v>0</v>
      </c>
      <c r="H28" s="75">
        <f t="shared" si="2"/>
        <v>150927.37</v>
      </c>
      <c r="I28" s="76">
        <f t="shared" si="3"/>
        <v>890927.37</v>
      </c>
    </row>
    <row r="29" spans="2:9" x14ac:dyDescent="0.25">
      <c r="B29" s="63" t="s">
        <v>51</v>
      </c>
      <c r="C29" s="50">
        <v>305000</v>
      </c>
      <c r="D29" s="76">
        <f>40000+29059.86</f>
        <v>69059.86</v>
      </c>
      <c r="E29" s="76">
        <v>0</v>
      </c>
      <c r="F29" s="76">
        <v>15000</v>
      </c>
      <c r="G29" s="76">
        <v>0</v>
      </c>
      <c r="H29" s="75">
        <f t="shared" si="2"/>
        <v>84059.86</v>
      </c>
      <c r="I29" s="76">
        <f t="shared" si="3"/>
        <v>389059.86</v>
      </c>
    </row>
    <row r="30" spans="2:9" x14ac:dyDescent="0.25">
      <c r="B30" s="63" t="s">
        <v>52</v>
      </c>
      <c r="C30" s="50">
        <v>0</v>
      </c>
      <c r="D30" s="76">
        <v>0</v>
      </c>
      <c r="E30" s="76">
        <v>0</v>
      </c>
      <c r="F30" s="76">
        <v>0</v>
      </c>
      <c r="G30" s="76">
        <v>0</v>
      </c>
      <c r="H30" s="75">
        <f t="shared" si="2"/>
        <v>0</v>
      </c>
      <c r="I30" s="76">
        <f t="shared" si="3"/>
        <v>0</v>
      </c>
    </row>
    <row r="31" spans="2:9" x14ac:dyDescent="0.25">
      <c r="B31" s="63" t="s">
        <v>53</v>
      </c>
      <c r="C31" s="50">
        <v>116500</v>
      </c>
      <c r="D31" s="76">
        <v>0</v>
      </c>
      <c r="E31" s="76">
        <v>0</v>
      </c>
      <c r="F31" s="76">
        <v>0</v>
      </c>
      <c r="G31" s="76">
        <v>13431.94</v>
      </c>
      <c r="H31" s="75">
        <f t="shared" si="2"/>
        <v>-13431.94</v>
      </c>
      <c r="I31" s="76">
        <f t="shared" si="3"/>
        <v>103068.06</v>
      </c>
    </row>
    <row r="32" spans="2:9" s="56" customFormat="1" x14ac:dyDescent="0.25">
      <c r="B32" s="81" t="s">
        <v>54</v>
      </c>
      <c r="C32" s="51">
        <f>SUM(C33:C41)</f>
        <v>3229376.07</v>
      </c>
      <c r="D32" s="51">
        <f t="shared" ref="D32:I32" si="5">SUM(D33:D41)</f>
        <v>888219.01</v>
      </c>
      <c r="E32" s="51">
        <f t="shared" si="5"/>
        <v>0</v>
      </c>
      <c r="F32" s="51">
        <f t="shared" si="5"/>
        <v>476292.66</v>
      </c>
      <c r="G32" s="51">
        <f t="shared" si="5"/>
        <v>189262.84000000003</v>
      </c>
      <c r="H32" s="51">
        <f t="shared" si="5"/>
        <v>1175248.8299999998</v>
      </c>
      <c r="I32" s="51">
        <f t="shared" si="5"/>
        <v>4404624.9000000004</v>
      </c>
    </row>
    <row r="33" spans="2:9" x14ac:dyDescent="0.25">
      <c r="B33" s="63" t="s">
        <v>55</v>
      </c>
      <c r="C33" s="50">
        <v>965736.07</v>
      </c>
      <c r="D33" s="76">
        <v>0</v>
      </c>
      <c r="E33" s="76">
        <v>0</v>
      </c>
      <c r="F33" s="76">
        <v>0</v>
      </c>
      <c r="G33" s="76">
        <f>4000+5300.97</f>
        <v>9300.9700000000012</v>
      </c>
      <c r="H33" s="75">
        <f t="shared" si="2"/>
        <v>-9300.9700000000012</v>
      </c>
      <c r="I33" s="76">
        <f t="shared" si="3"/>
        <v>956435.1</v>
      </c>
    </row>
    <row r="34" spans="2:9" x14ac:dyDescent="0.25">
      <c r="B34" s="63" t="s">
        <v>56</v>
      </c>
      <c r="C34" s="50">
        <v>43000</v>
      </c>
      <c r="D34" s="76">
        <v>0</v>
      </c>
      <c r="E34" s="76">
        <v>0</v>
      </c>
      <c r="F34" s="76">
        <v>0</v>
      </c>
      <c r="G34" s="76">
        <v>3266.48</v>
      </c>
      <c r="H34" s="75">
        <f t="shared" si="2"/>
        <v>-3266.48</v>
      </c>
      <c r="I34" s="76">
        <f t="shared" si="3"/>
        <v>39733.519999999997</v>
      </c>
    </row>
    <row r="35" spans="2:9" x14ac:dyDescent="0.25">
      <c r="B35" s="63" t="s">
        <v>57</v>
      </c>
      <c r="C35" s="50">
        <v>178000</v>
      </c>
      <c r="D35" s="76">
        <v>0</v>
      </c>
      <c r="E35" s="76">
        <v>0</v>
      </c>
      <c r="F35" s="76">
        <f>12000+6209.89</f>
        <v>18209.89</v>
      </c>
      <c r="G35" s="76">
        <v>0</v>
      </c>
      <c r="H35" s="75">
        <f t="shared" si="2"/>
        <v>18209.89</v>
      </c>
      <c r="I35" s="76">
        <f t="shared" si="3"/>
        <v>196209.89</v>
      </c>
    </row>
    <row r="36" spans="2:9" x14ac:dyDescent="0.25">
      <c r="B36" s="63" t="s">
        <v>58</v>
      </c>
      <c r="C36" s="50">
        <v>173000</v>
      </c>
      <c r="D36" s="76">
        <v>85000</v>
      </c>
      <c r="E36" s="76">
        <v>0</v>
      </c>
      <c r="F36" s="76">
        <v>14964</v>
      </c>
      <c r="G36" s="76">
        <v>0</v>
      </c>
      <c r="H36" s="75">
        <f t="shared" si="2"/>
        <v>99964</v>
      </c>
      <c r="I36" s="76">
        <f t="shared" si="3"/>
        <v>272964</v>
      </c>
    </row>
    <row r="37" spans="2:9" x14ac:dyDescent="0.25">
      <c r="B37" s="63" t="s">
        <v>59</v>
      </c>
      <c r="C37" s="50">
        <v>960527.16</v>
      </c>
      <c r="D37" s="76">
        <f>117588.29+158861.25</f>
        <v>276449.53999999998</v>
      </c>
      <c r="E37" s="76">
        <v>0</v>
      </c>
      <c r="F37" s="76">
        <v>7000</v>
      </c>
      <c r="G37" s="76">
        <f>43799.73+132017.52</f>
        <v>175817.25</v>
      </c>
      <c r="H37" s="75">
        <f t="shared" si="2"/>
        <v>107632.28999999998</v>
      </c>
      <c r="I37" s="76">
        <f t="shared" si="3"/>
        <v>1068159.45</v>
      </c>
    </row>
    <row r="38" spans="2:9" x14ac:dyDescent="0.25">
      <c r="B38" s="63" t="s">
        <v>60</v>
      </c>
      <c r="C38" s="50">
        <v>50000</v>
      </c>
      <c r="D38" s="76">
        <v>130000</v>
      </c>
      <c r="E38" s="76">
        <v>0</v>
      </c>
      <c r="F38" s="76">
        <v>0</v>
      </c>
      <c r="G38" s="76">
        <v>0</v>
      </c>
      <c r="H38" s="75">
        <f t="shared" si="2"/>
        <v>130000</v>
      </c>
      <c r="I38" s="76">
        <f t="shared" si="3"/>
        <v>180000</v>
      </c>
    </row>
    <row r="39" spans="2:9" x14ac:dyDescent="0.25">
      <c r="B39" s="63" t="s">
        <v>61</v>
      </c>
      <c r="C39" s="50">
        <v>10000</v>
      </c>
      <c r="D39" s="76">
        <v>0</v>
      </c>
      <c r="E39" s="76">
        <v>0</v>
      </c>
      <c r="F39" s="76">
        <f>20000+6085.73</f>
        <v>26085.73</v>
      </c>
      <c r="G39" s="76">
        <v>0</v>
      </c>
      <c r="H39" s="75">
        <f t="shared" si="2"/>
        <v>26085.73</v>
      </c>
      <c r="I39" s="76">
        <f t="shared" si="3"/>
        <v>36085.729999999996</v>
      </c>
    </row>
    <row r="40" spans="2:9" x14ac:dyDescent="0.25">
      <c r="B40" s="63" t="s">
        <v>62</v>
      </c>
      <c r="C40" s="50">
        <v>234637.52</v>
      </c>
      <c r="D40" s="103">
        <v>264954.94</v>
      </c>
      <c r="E40" s="76">
        <v>0</v>
      </c>
      <c r="F40" s="76">
        <f>310000+100033.04</f>
        <v>410033.04</v>
      </c>
      <c r="G40" s="76">
        <v>0</v>
      </c>
      <c r="H40" s="75">
        <f t="shared" si="2"/>
        <v>674987.98</v>
      </c>
      <c r="I40" s="76">
        <f t="shared" si="3"/>
        <v>909625.5</v>
      </c>
    </row>
    <row r="41" spans="2:9" x14ac:dyDescent="0.25">
      <c r="B41" s="63" t="s">
        <v>63</v>
      </c>
      <c r="C41" s="50">
        <v>614475.31999999995</v>
      </c>
      <c r="D41" s="76">
        <v>131814.52999999997</v>
      </c>
      <c r="E41" s="76">
        <v>0</v>
      </c>
      <c r="F41" s="76">
        <v>0</v>
      </c>
      <c r="G41" s="76">
        <v>878.14</v>
      </c>
      <c r="H41" s="75">
        <f t="shared" si="2"/>
        <v>130936.38999999997</v>
      </c>
      <c r="I41" s="76">
        <f t="shared" si="3"/>
        <v>745411.71</v>
      </c>
    </row>
    <row r="42" spans="2:9" s="56" customFormat="1" x14ac:dyDescent="0.25">
      <c r="B42" s="81" t="s">
        <v>64</v>
      </c>
      <c r="C42" s="51">
        <f>SUM(C43:C51)</f>
        <v>2413527.16</v>
      </c>
      <c r="D42" s="51">
        <f t="shared" ref="D42:I42" si="6">SUM(D43:D51)</f>
        <v>415775.26</v>
      </c>
      <c r="E42" s="51">
        <f t="shared" si="6"/>
        <v>0</v>
      </c>
      <c r="F42" s="51">
        <f t="shared" si="6"/>
        <v>172634.97</v>
      </c>
      <c r="G42" s="51">
        <f t="shared" si="6"/>
        <v>0</v>
      </c>
      <c r="H42" s="51">
        <f t="shared" si="6"/>
        <v>588410.23</v>
      </c>
      <c r="I42" s="51">
        <f t="shared" si="6"/>
        <v>3001937.3899999997</v>
      </c>
    </row>
    <row r="43" spans="2:9" x14ac:dyDescent="0.25">
      <c r="B43" s="63" t="s">
        <v>65</v>
      </c>
      <c r="C43" s="50">
        <v>0</v>
      </c>
      <c r="D43" s="76">
        <v>0</v>
      </c>
      <c r="E43" s="76">
        <v>0</v>
      </c>
      <c r="F43" s="76">
        <v>0</v>
      </c>
      <c r="G43" s="76">
        <v>0</v>
      </c>
      <c r="H43" s="75">
        <f t="shared" si="2"/>
        <v>0</v>
      </c>
      <c r="I43" s="76">
        <f t="shared" si="3"/>
        <v>0</v>
      </c>
    </row>
    <row r="44" spans="2:9" x14ac:dyDescent="0.25">
      <c r="B44" s="63" t="s">
        <v>66</v>
      </c>
      <c r="C44" s="50">
        <v>0</v>
      </c>
      <c r="D44" s="76">
        <v>0</v>
      </c>
      <c r="E44" s="76">
        <v>0</v>
      </c>
      <c r="F44" s="76">
        <v>0</v>
      </c>
      <c r="G44" s="76">
        <v>0</v>
      </c>
      <c r="H44" s="75">
        <f t="shared" si="2"/>
        <v>0</v>
      </c>
      <c r="I44" s="76">
        <f t="shared" si="3"/>
        <v>0</v>
      </c>
    </row>
    <row r="45" spans="2:9" x14ac:dyDescent="0.25">
      <c r="B45" s="63" t="s">
        <v>67</v>
      </c>
      <c r="C45" s="50">
        <v>0</v>
      </c>
      <c r="D45" s="76">
        <v>0</v>
      </c>
      <c r="E45" s="76">
        <v>0</v>
      </c>
      <c r="F45" s="76">
        <v>0</v>
      </c>
      <c r="G45" s="76">
        <v>0</v>
      </c>
      <c r="H45" s="75">
        <f t="shared" si="2"/>
        <v>0</v>
      </c>
      <c r="I45" s="76">
        <f t="shared" si="3"/>
        <v>0</v>
      </c>
    </row>
    <row r="46" spans="2:9" x14ac:dyDescent="0.25">
      <c r="B46" s="63" t="s">
        <v>68</v>
      </c>
      <c r="C46" s="50">
        <v>1923527.16</v>
      </c>
      <c r="D46" s="76">
        <f>250000+94374.65</f>
        <v>344374.65</v>
      </c>
      <c r="E46" s="76">
        <v>0</v>
      </c>
      <c r="F46" s="76">
        <f>58000+114634.97</f>
        <v>172634.97</v>
      </c>
      <c r="G46" s="76">
        <v>0</v>
      </c>
      <c r="H46" s="75">
        <f t="shared" si="2"/>
        <v>517009.62</v>
      </c>
      <c r="I46" s="76">
        <f t="shared" si="3"/>
        <v>2440536.7799999998</v>
      </c>
    </row>
    <row r="47" spans="2:9" x14ac:dyDescent="0.25">
      <c r="B47" s="63" t="s">
        <v>69</v>
      </c>
      <c r="C47" s="50">
        <v>490000</v>
      </c>
      <c r="D47" s="76">
        <v>71400.61</v>
      </c>
      <c r="E47" s="76">
        <v>0</v>
      </c>
      <c r="F47" s="76">
        <v>0</v>
      </c>
      <c r="G47" s="76">
        <v>0</v>
      </c>
      <c r="H47" s="75">
        <f t="shared" si="2"/>
        <v>71400.61</v>
      </c>
      <c r="I47" s="76">
        <f t="shared" si="3"/>
        <v>561400.61</v>
      </c>
    </row>
    <row r="48" spans="2:9" x14ac:dyDescent="0.25">
      <c r="B48" s="63" t="s">
        <v>70</v>
      </c>
      <c r="C48" s="50">
        <v>0</v>
      </c>
      <c r="D48" s="76">
        <v>0</v>
      </c>
      <c r="E48" s="76">
        <v>0</v>
      </c>
      <c r="F48" s="76">
        <v>0</v>
      </c>
      <c r="G48" s="76">
        <v>0</v>
      </c>
      <c r="H48" s="75">
        <f t="shared" si="2"/>
        <v>0</v>
      </c>
      <c r="I48" s="76">
        <f t="shared" si="3"/>
        <v>0</v>
      </c>
    </row>
    <row r="49" spans="2:9" x14ac:dyDescent="0.25">
      <c r="B49" s="63" t="s">
        <v>71</v>
      </c>
      <c r="C49" s="50">
        <v>0</v>
      </c>
      <c r="D49" s="76">
        <v>0</v>
      </c>
      <c r="E49" s="76">
        <v>0</v>
      </c>
      <c r="F49" s="76">
        <v>0</v>
      </c>
      <c r="G49" s="76">
        <v>0</v>
      </c>
      <c r="H49" s="75">
        <f t="shared" si="2"/>
        <v>0</v>
      </c>
      <c r="I49" s="76">
        <f t="shared" si="3"/>
        <v>0</v>
      </c>
    </row>
    <row r="50" spans="2:9" x14ac:dyDescent="0.25">
      <c r="B50" s="63" t="s">
        <v>72</v>
      </c>
      <c r="C50" s="50">
        <v>0</v>
      </c>
      <c r="D50" s="76">
        <v>0</v>
      </c>
      <c r="E50" s="76">
        <v>0</v>
      </c>
      <c r="F50" s="76">
        <v>0</v>
      </c>
      <c r="G50" s="76">
        <v>0</v>
      </c>
      <c r="H50" s="75">
        <f t="shared" si="2"/>
        <v>0</v>
      </c>
      <c r="I50" s="76">
        <f t="shared" si="3"/>
        <v>0</v>
      </c>
    </row>
    <row r="51" spans="2:9" x14ac:dyDescent="0.25">
      <c r="B51" s="63" t="s">
        <v>73</v>
      </c>
      <c r="C51" s="50">
        <v>0</v>
      </c>
      <c r="D51" s="76">
        <v>0</v>
      </c>
      <c r="E51" s="76">
        <v>0</v>
      </c>
      <c r="F51" s="76">
        <v>0</v>
      </c>
      <c r="G51" s="76">
        <v>0</v>
      </c>
      <c r="H51" s="75">
        <f t="shared" si="2"/>
        <v>0</v>
      </c>
      <c r="I51" s="76">
        <f t="shared" si="3"/>
        <v>0</v>
      </c>
    </row>
    <row r="52" spans="2:9" s="56" customFormat="1" x14ac:dyDescent="0.25">
      <c r="B52" s="81" t="s">
        <v>74</v>
      </c>
      <c r="C52" s="51">
        <f>SUM(C53:C61)</f>
        <v>10000</v>
      </c>
      <c r="D52" s="51">
        <f t="shared" ref="D52:I52" si="7">SUM(D53:D61)</f>
        <v>2726379.91</v>
      </c>
      <c r="E52" s="51">
        <f t="shared" si="7"/>
        <v>0</v>
      </c>
      <c r="F52" s="51">
        <f t="shared" si="7"/>
        <v>0</v>
      </c>
      <c r="G52" s="51">
        <f t="shared" si="7"/>
        <v>0</v>
      </c>
      <c r="H52" s="51">
        <f t="shared" si="7"/>
        <v>2726379.91</v>
      </c>
      <c r="I52" s="51">
        <f t="shared" si="7"/>
        <v>2736379.91</v>
      </c>
    </row>
    <row r="53" spans="2:9" x14ac:dyDescent="0.25">
      <c r="B53" s="63" t="s">
        <v>75</v>
      </c>
      <c r="C53" s="50">
        <v>10000</v>
      </c>
      <c r="D53" s="76">
        <f>289300+15670+7400+8000+20000+81009.91</f>
        <v>421379.91000000003</v>
      </c>
      <c r="E53" s="76">
        <v>0</v>
      </c>
      <c r="F53" s="76">
        <v>0</v>
      </c>
      <c r="G53" s="76">
        <v>0</v>
      </c>
      <c r="H53" s="75">
        <f t="shared" ref="H53:H56" si="8">D53-E53+F53-G53</f>
        <v>421379.91000000003</v>
      </c>
      <c r="I53" s="76">
        <f t="shared" si="3"/>
        <v>431379.91000000003</v>
      </c>
    </row>
    <row r="54" spans="2:9" x14ac:dyDescent="0.25">
      <c r="B54" s="63" t="s">
        <v>76</v>
      </c>
      <c r="C54" s="50">
        <v>0</v>
      </c>
      <c r="D54" s="76">
        <v>0</v>
      </c>
      <c r="E54" s="76">
        <v>0</v>
      </c>
      <c r="F54" s="76">
        <v>0</v>
      </c>
      <c r="G54" s="76">
        <v>0</v>
      </c>
      <c r="H54" s="75">
        <f t="shared" si="8"/>
        <v>0</v>
      </c>
      <c r="I54" s="76">
        <f t="shared" si="3"/>
        <v>0</v>
      </c>
    </row>
    <row r="55" spans="2:9" x14ac:dyDescent="0.25">
      <c r="B55" s="63" t="s">
        <v>77</v>
      </c>
      <c r="C55" s="50">
        <v>0</v>
      </c>
      <c r="D55" s="76">
        <v>30000</v>
      </c>
      <c r="E55" s="76">
        <v>0</v>
      </c>
      <c r="F55" s="76">
        <v>0</v>
      </c>
      <c r="G55" s="76">
        <v>0</v>
      </c>
      <c r="H55" s="75">
        <f t="shared" si="8"/>
        <v>30000</v>
      </c>
      <c r="I55" s="76">
        <f t="shared" ref="I55:I61" si="9">C55+H55</f>
        <v>30000</v>
      </c>
    </row>
    <row r="56" spans="2:9" x14ac:dyDescent="0.25">
      <c r="B56" s="63" t="s">
        <v>78</v>
      </c>
      <c r="C56" s="50">
        <v>0</v>
      </c>
      <c r="D56" s="76">
        <v>2275000</v>
      </c>
      <c r="E56" s="76">
        <v>0</v>
      </c>
      <c r="F56" s="76">
        <v>0</v>
      </c>
      <c r="G56" s="76">
        <v>0</v>
      </c>
      <c r="H56" s="75">
        <f t="shared" si="8"/>
        <v>2275000</v>
      </c>
      <c r="I56" s="76">
        <f t="shared" si="9"/>
        <v>2275000</v>
      </c>
    </row>
    <row r="57" spans="2:9" x14ac:dyDescent="0.25">
      <c r="B57" s="63" t="s">
        <v>79</v>
      </c>
      <c r="C57" s="50">
        <v>0</v>
      </c>
      <c r="D57" s="76">
        <v>0</v>
      </c>
      <c r="E57" s="76">
        <v>0</v>
      </c>
      <c r="F57" s="76">
        <v>0</v>
      </c>
      <c r="G57" s="76">
        <v>0</v>
      </c>
      <c r="H57" s="64">
        <v>0</v>
      </c>
      <c r="I57" s="76">
        <f t="shared" si="9"/>
        <v>0</v>
      </c>
    </row>
    <row r="58" spans="2:9" x14ac:dyDescent="0.25">
      <c r="B58" s="63" t="s">
        <v>80</v>
      </c>
      <c r="C58" s="50">
        <v>0</v>
      </c>
      <c r="D58" s="76">
        <v>0</v>
      </c>
      <c r="E58" s="76">
        <v>0</v>
      </c>
      <c r="F58" s="76">
        <v>0</v>
      </c>
      <c r="G58" s="76">
        <v>0</v>
      </c>
      <c r="H58" s="64">
        <v>0</v>
      </c>
      <c r="I58" s="76">
        <f t="shared" si="9"/>
        <v>0</v>
      </c>
    </row>
    <row r="59" spans="2:9" x14ac:dyDescent="0.25">
      <c r="B59" s="63" t="s">
        <v>81</v>
      </c>
      <c r="C59" s="50">
        <v>0</v>
      </c>
      <c r="D59" s="76">
        <v>0</v>
      </c>
      <c r="E59" s="76">
        <v>0</v>
      </c>
      <c r="F59" s="76">
        <v>0</v>
      </c>
      <c r="G59" s="76">
        <v>0</v>
      </c>
      <c r="H59" s="64">
        <v>0</v>
      </c>
      <c r="I59" s="76">
        <f t="shared" si="9"/>
        <v>0</v>
      </c>
    </row>
    <row r="60" spans="2:9" x14ac:dyDescent="0.25">
      <c r="B60" s="63" t="s">
        <v>82</v>
      </c>
      <c r="C60" s="50">
        <v>0</v>
      </c>
      <c r="D60" s="76">
        <v>0</v>
      </c>
      <c r="E60" s="76">
        <v>0</v>
      </c>
      <c r="F60" s="76">
        <v>0</v>
      </c>
      <c r="G60" s="76">
        <v>0</v>
      </c>
      <c r="H60" s="64">
        <v>0</v>
      </c>
      <c r="I60" s="76">
        <f t="shared" si="9"/>
        <v>0</v>
      </c>
    </row>
    <row r="61" spans="2:9" x14ac:dyDescent="0.25">
      <c r="B61" s="63" t="s">
        <v>83</v>
      </c>
      <c r="C61" s="50">
        <v>0</v>
      </c>
      <c r="D61" s="76">
        <v>0</v>
      </c>
      <c r="E61" s="76">
        <v>0</v>
      </c>
      <c r="F61" s="76">
        <v>0</v>
      </c>
      <c r="G61" s="76">
        <v>0</v>
      </c>
      <c r="H61" s="64">
        <v>0</v>
      </c>
      <c r="I61" s="76">
        <f t="shared" si="9"/>
        <v>0</v>
      </c>
    </row>
    <row r="62" spans="2:9" s="56" customFormat="1" x14ac:dyDescent="0.25">
      <c r="B62" s="81" t="s">
        <v>84</v>
      </c>
      <c r="C62" s="51">
        <f>SUM(C63:C65)</f>
        <v>0</v>
      </c>
      <c r="D62" s="51">
        <f t="shared" ref="D62:I62" si="10">SUM(D63:D65)</f>
        <v>0</v>
      </c>
      <c r="E62" s="51">
        <f t="shared" si="10"/>
        <v>0</v>
      </c>
      <c r="F62" s="51">
        <f t="shared" si="10"/>
        <v>0</v>
      </c>
      <c r="G62" s="51">
        <f t="shared" si="10"/>
        <v>0</v>
      </c>
      <c r="H62" s="51">
        <f t="shared" si="10"/>
        <v>0</v>
      </c>
      <c r="I62" s="51">
        <f t="shared" si="10"/>
        <v>0</v>
      </c>
    </row>
    <row r="63" spans="2:9" x14ac:dyDescent="0.25">
      <c r="B63" s="63" t="s">
        <v>85</v>
      </c>
      <c r="C63" s="50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76">
        <f t="shared" ref="I63:I65" si="11">C63+H63</f>
        <v>0</v>
      </c>
    </row>
    <row r="64" spans="2:9" x14ac:dyDescent="0.25">
      <c r="B64" s="63" t="s">
        <v>86</v>
      </c>
      <c r="C64" s="50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76">
        <f t="shared" si="11"/>
        <v>0</v>
      </c>
    </row>
    <row r="65" spans="2:9" x14ac:dyDescent="0.25">
      <c r="B65" s="63" t="s">
        <v>87</v>
      </c>
      <c r="C65" s="50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76">
        <f t="shared" si="11"/>
        <v>0</v>
      </c>
    </row>
    <row r="66" spans="2:9" s="56" customFormat="1" x14ac:dyDescent="0.25">
      <c r="B66" s="81" t="s">
        <v>88</v>
      </c>
      <c r="C66" s="51">
        <f>SUM(C67:C73)</f>
        <v>600000</v>
      </c>
      <c r="D66" s="51">
        <f t="shared" ref="D66:I66" si="12">SUM(D67:D73)</f>
        <v>0</v>
      </c>
      <c r="E66" s="51">
        <f t="shared" si="12"/>
        <v>0</v>
      </c>
      <c r="F66" s="51">
        <f t="shared" si="12"/>
        <v>0</v>
      </c>
      <c r="G66" s="51">
        <f t="shared" si="12"/>
        <v>597722.4</v>
      </c>
      <c r="H66" s="51">
        <f t="shared" si="12"/>
        <v>-597722.4</v>
      </c>
      <c r="I66" s="51">
        <f t="shared" si="12"/>
        <v>2277.5999999999767</v>
      </c>
    </row>
    <row r="67" spans="2:9" x14ac:dyDescent="0.25">
      <c r="B67" s="63" t="s">
        <v>89</v>
      </c>
      <c r="C67" s="50">
        <v>0</v>
      </c>
      <c r="D67" s="64">
        <v>0</v>
      </c>
      <c r="E67" s="64">
        <v>0</v>
      </c>
      <c r="F67" s="64">
        <v>0</v>
      </c>
      <c r="G67" s="64">
        <v>0</v>
      </c>
      <c r="H67" s="64">
        <v>0</v>
      </c>
      <c r="I67" s="76">
        <f t="shared" ref="I67:I73" si="13">C67+H67</f>
        <v>0</v>
      </c>
    </row>
    <row r="68" spans="2:9" x14ac:dyDescent="0.25">
      <c r="B68" s="63" t="s">
        <v>90</v>
      </c>
      <c r="C68" s="50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76">
        <f t="shared" si="13"/>
        <v>0</v>
      </c>
    </row>
    <row r="69" spans="2:9" x14ac:dyDescent="0.25">
      <c r="B69" s="63" t="s">
        <v>91</v>
      </c>
      <c r="C69" s="50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76">
        <f t="shared" si="13"/>
        <v>0</v>
      </c>
    </row>
    <row r="70" spans="2:9" x14ac:dyDescent="0.25">
      <c r="B70" s="63" t="s">
        <v>92</v>
      </c>
      <c r="C70" s="50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76">
        <f t="shared" si="13"/>
        <v>0</v>
      </c>
    </row>
    <row r="71" spans="2:9" x14ac:dyDescent="0.25">
      <c r="B71" s="63" t="s">
        <v>93</v>
      </c>
      <c r="C71" s="50">
        <v>0</v>
      </c>
      <c r="D71" s="64">
        <v>0</v>
      </c>
      <c r="E71" s="64">
        <v>0</v>
      </c>
      <c r="F71" s="64">
        <v>0</v>
      </c>
      <c r="G71" s="64">
        <v>0</v>
      </c>
      <c r="H71" s="64">
        <v>0</v>
      </c>
      <c r="I71" s="76">
        <f t="shared" si="13"/>
        <v>0</v>
      </c>
    </row>
    <row r="72" spans="2:9" x14ac:dyDescent="0.25">
      <c r="B72" s="63" t="s">
        <v>94</v>
      </c>
      <c r="C72" s="50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76">
        <f t="shared" si="13"/>
        <v>0</v>
      </c>
    </row>
    <row r="73" spans="2:9" x14ac:dyDescent="0.25">
      <c r="B73" s="63" t="s">
        <v>95</v>
      </c>
      <c r="C73" s="50">
        <v>600000</v>
      </c>
      <c r="D73" s="64">
        <v>0</v>
      </c>
      <c r="E73" s="64">
        <v>0</v>
      </c>
      <c r="F73" s="64">
        <v>0</v>
      </c>
      <c r="G73" s="64">
        <f>3000+20000+160000+38000+10000+6500+5000+12000+150000+193222.4</f>
        <v>597722.4</v>
      </c>
      <c r="H73" s="75">
        <f t="shared" ref="H73" si="14">D73-E73+F73-G73</f>
        <v>-597722.4</v>
      </c>
      <c r="I73" s="76">
        <f t="shared" si="13"/>
        <v>2277.5999999999767</v>
      </c>
    </row>
    <row r="74" spans="2:9" s="56" customFormat="1" x14ac:dyDescent="0.25">
      <c r="B74" s="81" t="s">
        <v>96</v>
      </c>
      <c r="C74" s="51">
        <f>SUM(C75:C77)</f>
        <v>0</v>
      </c>
      <c r="D74" s="65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</row>
    <row r="75" spans="2:9" x14ac:dyDescent="0.25">
      <c r="B75" s="63" t="s">
        <v>97</v>
      </c>
      <c r="C75" s="50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</row>
    <row r="76" spans="2:9" x14ac:dyDescent="0.25">
      <c r="B76" s="63" t="s">
        <v>98</v>
      </c>
      <c r="C76" s="50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</row>
    <row r="77" spans="2:9" x14ac:dyDescent="0.25">
      <c r="B77" s="63" t="s">
        <v>99</v>
      </c>
      <c r="C77" s="50">
        <v>0</v>
      </c>
      <c r="D77" s="64">
        <v>0</v>
      </c>
      <c r="E77" s="64">
        <v>0</v>
      </c>
      <c r="F77" s="64">
        <v>0</v>
      </c>
      <c r="G77" s="64">
        <v>0</v>
      </c>
      <c r="H77" s="64">
        <v>0</v>
      </c>
      <c r="I77" s="64">
        <v>0</v>
      </c>
    </row>
    <row r="78" spans="2:9" s="56" customFormat="1" x14ac:dyDescent="0.25">
      <c r="B78" s="81" t="s">
        <v>100</v>
      </c>
      <c r="C78" s="51">
        <f>SUM(C79:C85)</f>
        <v>0</v>
      </c>
      <c r="D78" s="65">
        <v>0</v>
      </c>
      <c r="E78" s="65">
        <v>0</v>
      </c>
      <c r="F78" s="65">
        <v>0</v>
      </c>
      <c r="G78" s="65">
        <v>0</v>
      </c>
      <c r="H78" s="65">
        <v>0</v>
      </c>
      <c r="I78" s="65">
        <v>0</v>
      </c>
    </row>
    <row r="79" spans="2:9" x14ac:dyDescent="0.25">
      <c r="B79" s="63" t="s">
        <v>101</v>
      </c>
      <c r="C79" s="50">
        <v>0</v>
      </c>
      <c r="D79" s="64">
        <v>0</v>
      </c>
      <c r="E79" s="64">
        <v>0</v>
      </c>
      <c r="F79" s="64">
        <v>0</v>
      </c>
      <c r="G79" s="64">
        <v>0</v>
      </c>
      <c r="H79" s="64">
        <v>0</v>
      </c>
      <c r="I79" s="64">
        <v>0</v>
      </c>
    </row>
    <row r="80" spans="2:9" x14ac:dyDescent="0.25">
      <c r="B80" s="63" t="s">
        <v>102</v>
      </c>
      <c r="C80" s="50">
        <v>0</v>
      </c>
      <c r="D80" s="64">
        <v>0</v>
      </c>
      <c r="E80" s="64">
        <v>0</v>
      </c>
      <c r="F80" s="64">
        <v>0</v>
      </c>
      <c r="G80" s="64">
        <v>0</v>
      </c>
      <c r="H80" s="64">
        <v>0</v>
      </c>
      <c r="I80" s="64">
        <v>0</v>
      </c>
    </row>
    <row r="81" spans="2:9" x14ac:dyDescent="0.25">
      <c r="B81" s="63" t="s">
        <v>103</v>
      </c>
      <c r="C81" s="50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</row>
    <row r="82" spans="2:9" x14ac:dyDescent="0.25">
      <c r="B82" s="63" t="s">
        <v>104</v>
      </c>
      <c r="C82" s="50">
        <v>0</v>
      </c>
      <c r="D82" s="64">
        <v>0</v>
      </c>
      <c r="E82" s="64">
        <v>0</v>
      </c>
      <c r="F82" s="64">
        <v>0</v>
      </c>
      <c r="G82" s="64">
        <v>0</v>
      </c>
      <c r="H82" s="64">
        <v>0</v>
      </c>
      <c r="I82" s="64">
        <v>0</v>
      </c>
    </row>
    <row r="83" spans="2:9" x14ac:dyDescent="0.25">
      <c r="B83" s="63" t="s">
        <v>105</v>
      </c>
      <c r="C83" s="50">
        <v>0</v>
      </c>
      <c r="D83" s="64">
        <v>0</v>
      </c>
      <c r="E83" s="64">
        <v>0</v>
      </c>
      <c r="F83" s="64">
        <v>0</v>
      </c>
      <c r="G83" s="64">
        <v>0</v>
      </c>
      <c r="H83" s="64">
        <v>0</v>
      </c>
      <c r="I83" s="64">
        <v>0</v>
      </c>
    </row>
    <row r="84" spans="2:9" x14ac:dyDescent="0.25">
      <c r="B84" s="63" t="s">
        <v>106</v>
      </c>
      <c r="C84" s="50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</row>
    <row r="85" spans="2:9" x14ac:dyDescent="0.25">
      <c r="B85" s="63" t="s">
        <v>107</v>
      </c>
      <c r="C85" s="50">
        <v>0</v>
      </c>
      <c r="D85" s="64">
        <v>0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</row>
    <row r="86" spans="2:9" x14ac:dyDescent="0.25">
      <c r="B86" s="66"/>
      <c r="C86" s="52"/>
      <c r="D86" s="64"/>
      <c r="E86" s="64"/>
      <c r="F86" s="64"/>
      <c r="G86" s="64"/>
      <c r="H86" s="64"/>
      <c r="I86" s="64"/>
    </row>
    <row r="87" spans="2:9" x14ac:dyDescent="0.25">
      <c r="B87" s="67" t="s">
        <v>108</v>
      </c>
      <c r="C87" s="51">
        <f>C88+C96+C106+C116+C126+C136+C140+C148+C152</f>
        <v>0</v>
      </c>
      <c r="D87" s="65">
        <v>0</v>
      </c>
      <c r="E87" s="65">
        <v>0</v>
      </c>
      <c r="F87" s="65">
        <v>0</v>
      </c>
      <c r="G87" s="65">
        <v>0</v>
      </c>
      <c r="H87" s="65">
        <v>0</v>
      </c>
      <c r="I87" s="65">
        <v>0</v>
      </c>
    </row>
    <row r="88" spans="2:9" x14ac:dyDescent="0.25">
      <c r="B88" s="62" t="s">
        <v>36</v>
      </c>
      <c r="C88" s="50">
        <f>SUM(C89:C95)</f>
        <v>0</v>
      </c>
      <c r="D88" s="65">
        <v>0</v>
      </c>
      <c r="E88" s="65">
        <v>0</v>
      </c>
      <c r="F88" s="65">
        <v>0</v>
      </c>
      <c r="G88" s="65">
        <v>0</v>
      </c>
      <c r="H88" s="65">
        <v>0</v>
      </c>
      <c r="I88" s="65">
        <v>0</v>
      </c>
    </row>
    <row r="89" spans="2:9" x14ac:dyDescent="0.25">
      <c r="B89" s="63" t="s">
        <v>37</v>
      </c>
      <c r="C89" s="50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</row>
    <row r="90" spans="2:9" x14ac:dyDescent="0.25">
      <c r="B90" s="63" t="s">
        <v>38</v>
      </c>
      <c r="C90" s="50">
        <v>0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0</v>
      </c>
    </row>
    <row r="91" spans="2:9" x14ac:dyDescent="0.25">
      <c r="B91" s="63" t="s">
        <v>39</v>
      </c>
      <c r="C91" s="50">
        <v>0</v>
      </c>
      <c r="D91" s="64">
        <v>0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</row>
    <row r="92" spans="2:9" x14ac:dyDescent="0.25">
      <c r="B92" s="63" t="s">
        <v>40</v>
      </c>
      <c r="C92" s="50">
        <v>0</v>
      </c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64">
        <v>0</v>
      </c>
    </row>
    <row r="93" spans="2:9" x14ac:dyDescent="0.25">
      <c r="B93" s="63" t="s">
        <v>41</v>
      </c>
      <c r="C93" s="50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</row>
    <row r="94" spans="2:9" x14ac:dyDescent="0.25">
      <c r="B94" s="63" t="s">
        <v>42</v>
      </c>
      <c r="C94" s="50">
        <v>0</v>
      </c>
      <c r="D94" s="64">
        <v>0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2:9" x14ac:dyDescent="0.25">
      <c r="B95" s="63" t="s">
        <v>43</v>
      </c>
      <c r="C95" s="50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</row>
    <row r="96" spans="2:9" s="56" customFormat="1" x14ac:dyDescent="0.25">
      <c r="B96" s="81" t="s">
        <v>44</v>
      </c>
      <c r="C96" s="51">
        <f>SUM(C97:C105)</f>
        <v>0</v>
      </c>
      <c r="D96" s="65">
        <v>0</v>
      </c>
      <c r="E96" s="65">
        <v>0</v>
      </c>
      <c r="F96" s="65">
        <v>0</v>
      </c>
      <c r="G96" s="65">
        <v>0</v>
      </c>
      <c r="H96" s="65">
        <v>0</v>
      </c>
      <c r="I96" s="65">
        <v>0</v>
      </c>
    </row>
    <row r="97" spans="2:9" x14ac:dyDescent="0.25">
      <c r="B97" s="63" t="s">
        <v>45</v>
      </c>
      <c r="C97" s="50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</row>
    <row r="98" spans="2:9" x14ac:dyDescent="0.25">
      <c r="B98" s="63" t="s">
        <v>46</v>
      </c>
      <c r="C98" s="50">
        <v>0</v>
      </c>
      <c r="D98" s="64">
        <v>0</v>
      </c>
      <c r="E98" s="64">
        <v>0</v>
      </c>
      <c r="F98" s="64">
        <v>0</v>
      </c>
      <c r="G98" s="64">
        <v>0</v>
      </c>
      <c r="H98" s="64">
        <v>0</v>
      </c>
      <c r="I98" s="64">
        <v>0</v>
      </c>
    </row>
    <row r="99" spans="2:9" x14ac:dyDescent="0.25">
      <c r="B99" s="63" t="s">
        <v>47</v>
      </c>
      <c r="C99" s="50">
        <v>0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</row>
    <row r="100" spans="2:9" x14ac:dyDescent="0.25">
      <c r="B100" s="63" t="s">
        <v>48</v>
      </c>
      <c r="C100" s="50">
        <v>0</v>
      </c>
      <c r="D100" s="64">
        <v>0</v>
      </c>
      <c r="E100" s="64">
        <v>0</v>
      </c>
      <c r="F100" s="64">
        <v>0</v>
      </c>
      <c r="G100" s="64">
        <v>0</v>
      </c>
      <c r="H100" s="64">
        <v>0</v>
      </c>
      <c r="I100" s="64">
        <v>0</v>
      </c>
    </row>
    <row r="101" spans="2:9" x14ac:dyDescent="0.25">
      <c r="B101" s="68" t="s">
        <v>49</v>
      </c>
      <c r="C101" s="50">
        <v>0</v>
      </c>
      <c r="D101" s="64">
        <v>0</v>
      </c>
      <c r="E101" s="64">
        <v>0</v>
      </c>
      <c r="F101" s="64">
        <v>0</v>
      </c>
      <c r="G101" s="64">
        <v>0</v>
      </c>
      <c r="H101" s="64">
        <v>0</v>
      </c>
      <c r="I101" s="64">
        <v>0</v>
      </c>
    </row>
    <row r="102" spans="2:9" x14ac:dyDescent="0.25">
      <c r="B102" s="63" t="s">
        <v>50</v>
      </c>
      <c r="C102" s="50">
        <v>0</v>
      </c>
      <c r="D102" s="64">
        <v>0</v>
      </c>
      <c r="E102" s="64">
        <v>0</v>
      </c>
      <c r="F102" s="64">
        <v>0</v>
      </c>
      <c r="G102" s="64">
        <v>0</v>
      </c>
      <c r="H102" s="64">
        <v>0</v>
      </c>
      <c r="I102" s="64">
        <v>0</v>
      </c>
    </row>
    <row r="103" spans="2:9" x14ac:dyDescent="0.25">
      <c r="B103" s="63" t="s">
        <v>51</v>
      </c>
      <c r="C103" s="50">
        <v>0</v>
      </c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</row>
    <row r="104" spans="2:9" x14ac:dyDescent="0.25">
      <c r="B104" s="63" t="s">
        <v>52</v>
      </c>
      <c r="C104" s="50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64">
        <v>0</v>
      </c>
    </row>
    <row r="105" spans="2:9" x14ac:dyDescent="0.25">
      <c r="B105" s="63" t="s">
        <v>53</v>
      </c>
      <c r="C105" s="50"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</row>
    <row r="106" spans="2:9" s="56" customFormat="1" x14ac:dyDescent="0.25">
      <c r="B106" s="81" t="s">
        <v>54</v>
      </c>
      <c r="C106" s="51">
        <f>SUM(C107:C115)</f>
        <v>0</v>
      </c>
      <c r="D106" s="65">
        <v>0</v>
      </c>
      <c r="E106" s="65">
        <v>0</v>
      </c>
      <c r="F106" s="65">
        <v>0</v>
      </c>
      <c r="G106" s="65">
        <v>0</v>
      </c>
      <c r="H106" s="65">
        <v>0</v>
      </c>
      <c r="I106" s="65">
        <v>0</v>
      </c>
    </row>
    <row r="107" spans="2:9" x14ac:dyDescent="0.25">
      <c r="B107" s="63" t="s">
        <v>55</v>
      </c>
      <c r="C107" s="50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</row>
    <row r="108" spans="2:9" x14ac:dyDescent="0.25">
      <c r="B108" s="63" t="s">
        <v>56</v>
      </c>
      <c r="C108" s="50">
        <v>0</v>
      </c>
      <c r="D108" s="64">
        <v>0</v>
      </c>
      <c r="E108" s="64">
        <v>0</v>
      </c>
      <c r="F108" s="64">
        <v>0</v>
      </c>
      <c r="G108" s="64">
        <v>0</v>
      </c>
      <c r="H108" s="64">
        <v>0</v>
      </c>
      <c r="I108" s="64">
        <v>0</v>
      </c>
    </row>
    <row r="109" spans="2:9" x14ac:dyDescent="0.25">
      <c r="B109" s="63" t="s">
        <v>57</v>
      </c>
      <c r="C109" s="50">
        <v>0</v>
      </c>
      <c r="D109" s="64">
        <v>0</v>
      </c>
      <c r="E109" s="64">
        <v>0</v>
      </c>
      <c r="F109" s="64">
        <v>0</v>
      </c>
      <c r="G109" s="64">
        <v>0</v>
      </c>
      <c r="H109" s="64">
        <v>0</v>
      </c>
      <c r="I109" s="64">
        <v>0</v>
      </c>
    </row>
    <row r="110" spans="2:9" x14ac:dyDescent="0.25">
      <c r="B110" s="63" t="s">
        <v>58</v>
      </c>
      <c r="C110" s="50">
        <v>0</v>
      </c>
      <c r="D110" s="64">
        <v>0</v>
      </c>
      <c r="E110" s="64">
        <v>0</v>
      </c>
      <c r="F110" s="64">
        <v>0</v>
      </c>
      <c r="G110" s="64">
        <v>0</v>
      </c>
      <c r="H110" s="64">
        <v>0</v>
      </c>
      <c r="I110" s="64">
        <v>0</v>
      </c>
    </row>
    <row r="111" spans="2:9" x14ac:dyDescent="0.25">
      <c r="B111" s="63" t="s">
        <v>59</v>
      </c>
      <c r="C111" s="50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</row>
    <row r="112" spans="2:9" x14ac:dyDescent="0.25">
      <c r="B112" s="63" t="s">
        <v>60</v>
      </c>
      <c r="C112" s="50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</row>
    <row r="113" spans="2:9" x14ac:dyDescent="0.25">
      <c r="B113" s="63" t="s">
        <v>61</v>
      </c>
      <c r="C113" s="50">
        <v>0</v>
      </c>
      <c r="D113" s="64">
        <v>0</v>
      </c>
      <c r="E113" s="64">
        <v>0</v>
      </c>
      <c r="F113" s="64">
        <v>0</v>
      </c>
      <c r="G113" s="64">
        <v>0</v>
      </c>
      <c r="H113" s="64">
        <v>0</v>
      </c>
      <c r="I113" s="64">
        <v>0</v>
      </c>
    </row>
    <row r="114" spans="2:9" x14ac:dyDescent="0.25">
      <c r="B114" s="63" t="s">
        <v>62</v>
      </c>
      <c r="C114" s="50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0</v>
      </c>
    </row>
    <row r="115" spans="2:9" x14ac:dyDescent="0.25">
      <c r="B115" s="63" t="s">
        <v>63</v>
      </c>
      <c r="C115" s="50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0</v>
      </c>
    </row>
    <row r="116" spans="2:9" s="56" customFormat="1" x14ac:dyDescent="0.25">
      <c r="B116" s="81" t="s">
        <v>64</v>
      </c>
      <c r="C116" s="51">
        <f>SUM(C117:C125)</f>
        <v>0</v>
      </c>
      <c r="D116" s="65">
        <v>0</v>
      </c>
      <c r="E116" s="65">
        <v>0</v>
      </c>
      <c r="F116" s="65">
        <v>0</v>
      </c>
      <c r="G116" s="65">
        <v>0</v>
      </c>
      <c r="H116" s="65">
        <v>0</v>
      </c>
      <c r="I116" s="65">
        <v>0</v>
      </c>
    </row>
    <row r="117" spans="2:9" x14ac:dyDescent="0.25">
      <c r="B117" s="63" t="s">
        <v>65</v>
      </c>
      <c r="C117" s="50">
        <v>0</v>
      </c>
      <c r="D117" s="64">
        <v>0</v>
      </c>
      <c r="E117" s="64">
        <v>0</v>
      </c>
      <c r="F117" s="64">
        <v>0</v>
      </c>
      <c r="G117" s="64">
        <v>0</v>
      </c>
      <c r="H117" s="64">
        <v>0</v>
      </c>
      <c r="I117" s="64">
        <v>0</v>
      </c>
    </row>
    <row r="118" spans="2:9" x14ac:dyDescent="0.25">
      <c r="B118" s="63" t="s">
        <v>66</v>
      </c>
      <c r="C118" s="50">
        <v>0</v>
      </c>
      <c r="D118" s="64">
        <v>0</v>
      </c>
      <c r="E118" s="64">
        <v>0</v>
      </c>
      <c r="F118" s="64">
        <v>0</v>
      </c>
      <c r="G118" s="64">
        <v>0</v>
      </c>
      <c r="H118" s="64">
        <v>0</v>
      </c>
      <c r="I118" s="64">
        <v>0</v>
      </c>
    </row>
    <row r="119" spans="2:9" x14ac:dyDescent="0.25">
      <c r="B119" s="63" t="s">
        <v>67</v>
      </c>
      <c r="C119" s="50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</row>
    <row r="120" spans="2:9" x14ac:dyDescent="0.25">
      <c r="B120" s="63" t="s">
        <v>68</v>
      </c>
      <c r="C120" s="50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</row>
    <row r="121" spans="2:9" x14ac:dyDescent="0.25">
      <c r="B121" s="63" t="s">
        <v>69</v>
      </c>
      <c r="C121" s="50">
        <v>0</v>
      </c>
      <c r="D121" s="64">
        <v>0</v>
      </c>
      <c r="E121" s="64">
        <v>0</v>
      </c>
      <c r="F121" s="64">
        <v>0</v>
      </c>
      <c r="G121" s="64">
        <v>0</v>
      </c>
      <c r="H121" s="64">
        <v>0</v>
      </c>
      <c r="I121" s="64">
        <v>0</v>
      </c>
    </row>
    <row r="122" spans="2:9" x14ac:dyDescent="0.25">
      <c r="B122" s="63" t="s">
        <v>70</v>
      </c>
      <c r="C122" s="50">
        <v>0</v>
      </c>
      <c r="D122" s="64">
        <v>0</v>
      </c>
      <c r="E122" s="64">
        <v>0</v>
      </c>
      <c r="F122" s="64">
        <v>0</v>
      </c>
      <c r="G122" s="64">
        <v>0</v>
      </c>
      <c r="H122" s="64">
        <v>0</v>
      </c>
      <c r="I122" s="64">
        <v>0</v>
      </c>
    </row>
    <row r="123" spans="2:9" x14ac:dyDescent="0.25">
      <c r="B123" s="63" t="s">
        <v>71</v>
      </c>
      <c r="C123" s="50">
        <v>0</v>
      </c>
      <c r="D123" s="64">
        <v>0</v>
      </c>
      <c r="E123" s="64">
        <v>0</v>
      </c>
      <c r="F123" s="64">
        <v>0</v>
      </c>
      <c r="G123" s="64">
        <v>0</v>
      </c>
      <c r="H123" s="64">
        <v>0</v>
      </c>
      <c r="I123" s="64">
        <v>0</v>
      </c>
    </row>
    <row r="124" spans="2:9" x14ac:dyDescent="0.25">
      <c r="B124" s="63" t="s">
        <v>72</v>
      </c>
      <c r="C124" s="50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0</v>
      </c>
      <c r="I124" s="64">
        <v>0</v>
      </c>
    </row>
    <row r="125" spans="2:9" x14ac:dyDescent="0.25">
      <c r="B125" s="63" t="s">
        <v>73</v>
      </c>
      <c r="C125" s="50">
        <v>0</v>
      </c>
      <c r="D125" s="64">
        <v>0</v>
      </c>
      <c r="E125" s="64">
        <v>0</v>
      </c>
      <c r="F125" s="64">
        <v>0</v>
      </c>
      <c r="G125" s="64">
        <v>0</v>
      </c>
      <c r="H125" s="64">
        <v>0</v>
      </c>
      <c r="I125" s="64">
        <v>0</v>
      </c>
    </row>
    <row r="126" spans="2:9" s="56" customFormat="1" x14ac:dyDescent="0.25">
      <c r="B126" s="81" t="s">
        <v>74</v>
      </c>
      <c r="C126" s="51">
        <f>SUM(C127:C135)</f>
        <v>0</v>
      </c>
      <c r="D126" s="65">
        <v>0</v>
      </c>
      <c r="E126" s="65">
        <v>0</v>
      </c>
      <c r="F126" s="65">
        <v>0</v>
      </c>
      <c r="G126" s="65">
        <v>0</v>
      </c>
      <c r="H126" s="65">
        <v>0</v>
      </c>
      <c r="I126" s="65">
        <v>0</v>
      </c>
    </row>
    <row r="127" spans="2:9" x14ac:dyDescent="0.25">
      <c r="B127" s="63" t="s">
        <v>75</v>
      </c>
      <c r="C127" s="50">
        <v>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64">
        <v>0</v>
      </c>
    </row>
    <row r="128" spans="2:9" x14ac:dyDescent="0.25">
      <c r="B128" s="63" t="s">
        <v>76</v>
      </c>
      <c r="C128" s="50">
        <v>0</v>
      </c>
      <c r="D128" s="64">
        <v>0</v>
      </c>
      <c r="E128" s="64">
        <v>0</v>
      </c>
      <c r="F128" s="64">
        <v>0</v>
      </c>
      <c r="G128" s="64">
        <v>0</v>
      </c>
      <c r="H128" s="64">
        <v>0</v>
      </c>
      <c r="I128" s="64">
        <v>0</v>
      </c>
    </row>
    <row r="129" spans="2:9" x14ac:dyDescent="0.25">
      <c r="B129" s="63" t="s">
        <v>77</v>
      </c>
      <c r="C129" s="50">
        <v>0</v>
      </c>
      <c r="D129" s="64">
        <v>0</v>
      </c>
      <c r="E129" s="64">
        <v>0</v>
      </c>
      <c r="F129" s="64">
        <v>0</v>
      </c>
      <c r="G129" s="64">
        <v>0</v>
      </c>
      <c r="H129" s="64">
        <v>0</v>
      </c>
      <c r="I129" s="64">
        <v>0</v>
      </c>
    </row>
    <row r="130" spans="2:9" x14ac:dyDescent="0.25">
      <c r="B130" s="63" t="s">
        <v>78</v>
      </c>
      <c r="C130" s="50">
        <v>0</v>
      </c>
      <c r="D130" s="64">
        <v>0</v>
      </c>
      <c r="E130" s="64">
        <v>0</v>
      </c>
      <c r="F130" s="64">
        <v>0</v>
      </c>
      <c r="G130" s="64">
        <v>0</v>
      </c>
      <c r="H130" s="64">
        <v>0</v>
      </c>
      <c r="I130" s="64">
        <v>0</v>
      </c>
    </row>
    <row r="131" spans="2:9" x14ac:dyDescent="0.25">
      <c r="B131" s="63" t="s">
        <v>79</v>
      </c>
      <c r="C131" s="50">
        <v>0</v>
      </c>
      <c r="D131" s="64">
        <v>0</v>
      </c>
      <c r="E131" s="64">
        <v>0</v>
      </c>
      <c r="F131" s="64">
        <v>0</v>
      </c>
      <c r="G131" s="64">
        <v>0</v>
      </c>
      <c r="H131" s="64">
        <v>0</v>
      </c>
      <c r="I131" s="64">
        <v>0</v>
      </c>
    </row>
    <row r="132" spans="2:9" x14ac:dyDescent="0.25">
      <c r="B132" s="63" t="s">
        <v>80</v>
      </c>
      <c r="C132" s="50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64">
        <v>0</v>
      </c>
    </row>
    <row r="133" spans="2:9" x14ac:dyDescent="0.25">
      <c r="B133" s="63" t="s">
        <v>81</v>
      </c>
      <c r="C133" s="50">
        <v>0</v>
      </c>
      <c r="D133" s="64">
        <v>0</v>
      </c>
      <c r="E133" s="64">
        <v>0</v>
      </c>
      <c r="F133" s="64">
        <v>0</v>
      </c>
      <c r="G133" s="64">
        <v>0</v>
      </c>
      <c r="H133" s="64">
        <v>0</v>
      </c>
      <c r="I133" s="64">
        <v>0</v>
      </c>
    </row>
    <row r="134" spans="2:9" x14ac:dyDescent="0.25">
      <c r="B134" s="63" t="s">
        <v>82</v>
      </c>
      <c r="C134" s="50">
        <v>0</v>
      </c>
      <c r="D134" s="64">
        <v>0</v>
      </c>
      <c r="E134" s="64">
        <v>0</v>
      </c>
      <c r="F134" s="64">
        <v>0</v>
      </c>
      <c r="G134" s="64">
        <v>0</v>
      </c>
      <c r="H134" s="64">
        <v>0</v>
      </c>
      <c r="I134" s="64">
        <v>0</v>
      </c>
    </row>
    <row r="135" spans="2:9" x14ac:dyDescent="0.25">
      <c r="B135" s="63" t="s">
        <v>83</v>
      </c>
      <c r="C135" s="50">
        <v>0</v>
      </c>
      <c r="D135" s="64">
        <v>0</v>
      </c>
      <c r="E135" s="64">
        <v>0</v>
      </c>
      <c r="F135" s="64">
        <v>0</v>
      </c>
      <c r="G135" s="64">
        <v>0</v>
      </c>
      <c r="H135" s="64">
        <v>0</v>
      </c>
      <c r="I135" s="64">
        <v>0</v>
      </c>
    </row>
    <row r="136" spans="2:9" s="56" customFormat="1" x14ac:dyDescent="0.25">
      <c r="B136" s="81" t="s">
        <v>84</v>
      </c>
      <c r="C136" s="51">
        <f>SUM(C137:C139)</f>
        <v>0</v>
      </c>
      <c r="D136" s="65">
        <v>0</v>
      </c>
      <c r="E136" s="65">
        <v>0</v>
      </c>
      <c r="F136" s="65">
        <v>0</v>
      </c>
      <c r="G136" s="65">
        <v>0</v>
      </c>
      <c r="H136" s="65">
        <v>0</v>
      </c>
      <c r="I136" s="65">
        <v>0</v>
      </c>
    </row>
    <row r="137" spans="2:9" x14ac:dyDescent="0.25">
      <c r="B137" s="63" t="s">
        <v>85</v>
      </c>
      <c r="C137" s="50">
        <v>0</v>
      </c>
      <c r="D137" s="64">
        <v>0</v>
      </c>
      <c r="E137" s="64">
        <v>0</v>
      </c>
      <c r="F137" s="64">
        <v>0</v>
      </c>
      <c r="G137" s="64">
        <v>0</v>
      </c>
      <c r="H137" s="64">
        <v>0</v>
      </c>
      <c r="I137" s="64">
        <v>0</v>
      </c>
    </row>
    <row r="138" spans="2:9" x14ac:dyDescent="0.25">
      <c r="B138" s="63" t="s">
        <v>86</v>
      </c>
      <c r="C138" s="50">
        <v>0</v>
      </c>
      <c r="D138" s="64">
        <v>0</v>
      </c>
      <c r="E138" s="64">
        <v>0</v>
      </c>
      <c r="F138" s="64">
        <v>0</v>
      </c>
      <c r="G138" s="64">
        <v>0</v>
      </c>
      <c r="H138" s="64">
        <v>0</v>
      </c>
      <c r="I138" s="64">
        <v>0</v>
      </c>
    </row>
    <row r="139" spans="2:9" x14ac:dyDescent="0.25">
      <c r="B139" s="63" t="s">
        <v>87</v>
      </c>
      <c r="C139" s="50">
        <v>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</row>
    <row r="140" spans="2:9" s="56" customFormat="1" x14ac:dyDescent="0.25">
      <c r="B140" s="81" t="s">
        <v>88</v>
      </c>
      <c r="C140" s="51">
        <f>SUM(C141:C145,C146:C147)</f>
        <v>0</v>
      </c>
      <c r="D140" s="65">
        <v>0</v>
      </c>
      <c r="E140" s="65">
        <v>0</v>
      </c>
      <c r="F140" s="65">
        <v>0</v>
      </c>
      <c r="G140" s="65">
        <v>0</v>
      </c>
      <c r="H140" s="65">
        <v>0</v>
      </c>
      <c r="I140" s="65">
        <v>0</v>
      </c>
    </row>
    <row r="141" spans="2:9" x14ac:dyDescent="0.25">
      <c r="B141" s="63" t="s">
        <v>89</v>
      </c>
      <c r="C141" s="50">
        <v>0</v>
      </c>
      <c r="D141" s="64">
        <v>0</v>
      </c>
      <c r="E141" s="64">
        <v>0</v>
      </c>
      <c r="F141" s="64">
        <v>0</v>
      </c>
      <c r="G141" s="64">
        <v>0</v>
      </c>
      <c r="H141" s="64">
        <v>0</v>
      </c>
      <c r="I141" s="64">
        <v>0</v>
      </c>
    </row>
    <row r="142" spans="2:9" x14ac:dyDescent="0.25">
      <c r="B142" s="63" t="s">
        <v>90</v>
      </c>
      <c r="C142" s="50"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0</v>
      </c>
    </row>
    <row r="143" spans="2:9" x14ac:dyDescent="0.25">
      <c r="B143" s="63" t="s">
        <v>91</v>
      </c>
      <c r="C143" s="50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</row>
    <row r="144" spans="2:9" x14ac:dyDescent="0.25">
      <c r="B144" s="63" t="s">
        <v>92</v>
      </c>
      <c r="C144" s="50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</row>
    <row r="145" spans="2:9" x14ac:dyDescent="0.25">
      <c r="B145" s="63" t="s">
        <v>93</v>
      </c>
      <c r="C145" s="50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</row>
    <row r="146" spans="2:9" x14ac:dyDescent="0.25">
      <c r="B146" s="63" t="s">
        <v>94</v>
      </c>
      <c r="C146" s="50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64">
        <v>0</v>
      </c>
    </row>
    <row r="147" spans="2:9" x14ac:dyDescent="0.25">
      <c r="B147" s="63" t="s">
        <v>95</v>
      </c>
      <c r="C147" s="50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64">
        <v>0</v>
      </c>
    </row>
    <row r="148" spans="2:9" s="56" customFormat="1" x14ac:dyDescent="0.25">
      <c r="B148" s="81" t="s">
        <v>96</v>
      </c>
      <c r="C148" s="51">
        <f>SUM(C149:C151)</f>
        <v>0</v>
      </c>
      <c r="D148" s="65">
        <v>0</v>
      </c>
      <c r="E148" s="65">
        <v>0</v>
      </c>
      <c r="F148" s="65">
        <v>0</v>
      </c>
      <c r="G148" s="65">
        <v>0</v>
      </c>
      <c r="H148" s="65">
        <v>0</v>
      </c>
      <c r="I148" s="65">
        <v>0</v>
      </c>
    </row>
    <row r="149" spans="2:9" x14ac:dyDescent="0.25">
      <c r="B149" s="63" t="s">
        <v>97</v>
      </c>
      <c r="C149" s="50">
        <v>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64">
        <v>0</v>
      </c>
    </row>
    <row r="150" spans="2:9" x14ac:dyDescent="0.25">
      <c r="B150" s="63" t="s">
        <v>98</v>
      </c>
      <c r="C150" s="50">
        <v>0</v>
      </c>
      <c r="D150" s="64">
        <v>0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</row>
    <row r="151" spans="2:9" x14ac:dyDescent="0.25">
      <c r="B151" s="63" t="s">
        <v>99</v>
      </c>
      <c r="C151" s="50">
        <v>0</v>
      </c>
      <c r="D151" s="64">
        <v>0</v>
      </c>
      <c r="E151" s="64">
        <v>0</v>
      </c>
      <c r="F151" s="64">
        <v>0</v>
      </c>
      <c r="G151" s="64">
        <v>0</v>
      </c>
      <c r="H151" s="64">
        <v>0</v>
      </c>
      <c r="I151" s="64">
        <v>0</v>
      </c>
    </row>
    <row r="152" spans="2:9" s="56" customFormat="1" x14ac:dyDescent="0.25">
      <c r="B152" s="81" t="s">
        <v>100</v>
      </c>
      <c r="C152" s="51">
        <f>SUM(C153:C159)</f>
        <v>0</v>
      </c>
      <c r="D152" s="65">
        <v>0</v>
      </c>
      <c r="E152" s="65">
        <v>0</v>
      </c>
      <c r="F152" s="65">
        <v>0</v>
      </c>
      <c r="G152" s="65">
        <v>0</v>
      </c>
      <c r="H152" s="65">
        <v>0</v>
      </c>
      <c r="I152" s="65">
        <v>0</v>
      </c>
    </row>
    <row r="153" spans="2:9" x14ac:dyDescent="0.25">
      <c r="B153" s="63" t="s">
        <v>101</v>
      </c>
      <c r="C153" s="50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</row>
    <row r="154" spans="2:9" x14ac:dyDescent="0.25">
      <c r="B154" s="63" t="s">
        <v>102</v>
      </c>
      <c r="C154" s="50">
        <v>0</v>
      </c>
      <c r="D154" s="64">
        <v>0</v>
      </c>
      <c r="E154" s="64">
        <v>0</v>
      </c>
      <c r="F154" s="64">
        <v>0</v>
      </c>
      <c r="G154" s="64">
        <v>0</v>
      </c>
      <c r="H154" s="64">
        <v>0</v>
      </c>
      <c r="I154" s="64">
        <v>0</v>
      </c>
    </row>
    <row r="155" spans="2:9" x14ac:dyDescent="0.25">
      <c r="B155" s="63" t="s">
        <v>103</v>
      </c>
      <c r="C155" s="50">
        <v>0</v>
      </c>
      <c r="D155" s="64">
        <v>0</v>
      </c>
      <c r="E155" s="64">
        <v>0</v>
      </c>
      <c r="F155" s="64">
        <v>0</v>
      </c>
      <c r="G155" s="64">
        <v>0</v>
      </c>
      <c r="H155" s="64">
        <v>0</v>
      </c>
      <c r="I155" s="64">
        <v>0</v>
      </c>
    </row>
    <row r="156" spans="2:9" x14ac:dyDescent="0.25">
      <c r="B156" s="68" t="s">
        <v>104</v>
      </c>
      <c r="C156" s="50">
        <v>0</v>
      </c>
      <c r="D156" s="64">
        <v>0</v>
      </c>
      <c r="E156" s="64">
        <v>0</v>
      </c>
      <c r="F156" s="64">
        <v>0</v>
      </c>
      <c r="G156" s="64">
        <v>0</v>
      </c>
      <c r="H156" s="64">
        <v>0</v>
      </c>
      <c r="I156" s="64">
        <v>0</v>
      </c>
    </row>
    <row r="157" spans="2:9" x14ac:dyDescent="0.25">
      <c r="B157" s="63" t="s">
        <v>105</v>
      </c>
      <c r="C157" s="50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</row>
    <row r="158" spans="2:9" x14ac:dyDescent="0.25">
      <c r="B158" s="63" t="s">
        <v>106</v>
      </c>
      <c r="C158" s="50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</row>
    <row r="159" spans="2:9" x14ac:dyDescent="0.25">
      <c r="B159" s="63" t="s">
        <v>107</v>
      </c>
      <c r="C159" s="50">
        <v>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64">
        <v>0</v>
      </c>
    </row>
    <row r="160" spans="2:9" x14ac:dyDescent="0.25">
      <c r="B160" s="69"/>
      <c r="C160" s="52"/>
      <c r="D160" s="70"/>
      <c r="E160" s="70"/>
      <c r="F160" s="70"/>
      <c r="G160" s="70"/>
      <c r="H160" s="70"/>
      <c r="I160" s="70"/>
    </row>
    <row r="161" spans="2:9" x14ac:dyDescent="0.25">
      <c r="B161" s="71" t="s">
        <v>109</v>
      </c>
      <c r="C161" s="51">
        <f>C13+C87</f>
        <v>38843448.189999998</v>
      </c>
      <c r="D161" s="51">
        <f t="shared" ref="D161:I161" si="15">D13+D87</f>
        <v>8405871.4199999999</v>
      </c>
      <c r="E161" s="51">
        <f t="shared" si="15"/>
        <v>0</v>
      </c>
      <c r="F161" s="51">
        <f t="shared" si="15"/>
        <v>2720960.16</v>
      </c>
      <c r="G161" s="51">
        <f t="shared" si="15"/>
        <v>2720960.16</v>
      </c>
      <c r="H161" s="51">
        <f t="shared" si="15"/>
        <v>8405871.4199999999</v>
      </c>
      <c r="I161" s="51">
        <f t="shared" si="15"/>
        <v>47249319.609999992</v>
      </c>
    </row>
    <row r="162" spans="2:9" x14ac:dyDescent="0.25">
      <c r="B162" s="72"/>
      <c r="C162" s="73"/>
      <c r="D162" s="73"/>
      <c r="E162" s="73"/>
      <c r="F162" s="73"/>
      <c r="G162" s="73"/>
      <c r="H162" s="73"/>
      <c r="I162" s="73"/>
    </row>
    <row r="168" spans="2:9" x14ac:dyDescent="0.25">
      <c r="C168" s="80"/>
    </row>
  </sheetData>
  <protectedRanges>
    <protectedRange sqref="D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31"/>
  <sheetViews>
    <sheetView showGridLines="0" zoomScale="130" zoomScaleNormal="130" workbookViewId="0">
      <selection activeCell="H23" sqref="H23"/>
    </sheetView>
  </sheetViews>
  <sheetFormatPr baseColWidth="10" defaultColWidth="12" defaultRowHeight="10" x14ac:dyDescent="0.2"/>
  <cols>
    <col min="1" max="1" width="2.6640625" style="1" customWidth="1"/>
    <col min="2" max="2" width="11.6640625" style="1" customWidth="1"/>
    <col min="3" max="3" width="52.44140625" style="1" customWidth="1"/>
    <col min="4" max="4" width="18.44140625" style="1" customWidth="1"/>
    <col min="5" max="5" width="13" style="1" bestFit="1" customWidth="1"/>
    <col min="6" max="6" width="13.77734375" style="1" customWidth="1"/>
    <col min="7" max="16384" width="12" style="1"/>
  </cols>
  <sheetData>
    <row r="1" spans="1:6" ht="10.5" x14ac:dyDescent="0.2">
      <c r="B1" s="84" t="str">
        <f>'Notas de Disciplina Financiera'!A1</f>
        <v xml:space="preserve"> Sistema para el Desarrollo Integral de la Familia del Municipio de Guanajuato, Gto.</v>
      </c>
      <c r="C1" s="84"/>
      <c r="D1" s="84"/>
      <c r="E1" s="20" t="s">
        <v>0</v>
      </c>
      <c r="F1" s="21">
        <f>'Notas de Disciplina Financiera'!D1</f>
        <v>2025</v>
      </c>
    </row>
    <row r="2" spans="1:6" ht="10.5" x14ac:dyDescent="0.2">
      <c r="B2" s="84" t="s">
        <v>1</v>
      </c>
      <c r="C2" s="84"/>
      <c r="D2" s="84"/>
      <c r="E2" s="20" t="s">
        <v>2</v>
      </c>
      <c r="F2" s="21" t="str">
        <f>'Notas de Disciplina Financiera'!D2</f>
        <v>Trimestral</v>
      </c>
    </row>
    <row r="3" spans="1:6" ht="10.5" x14ac:dyDescent="0.2">
      <c r="B3" s="84" t="str">
        <f>'Notas de Disciplina Financiera'!A3</f>
        <v>Correspondiente del 01 de Enero al 31 de Diciembre de 2025</v>
      </c>
      <c r="C3" s="84"/>
      <c r="D3" s="84"/>
      <c r="E3" s="20" t="s">
        <v>4</v>
      </c>
      <c r="F3" s="21">
        <f>'Notas de Disciplina Financiera'!D3</f>
        <v>4</v>
      </c>
    </row>
    <row r="5" spans="1:6" ht="11" thickBot="1" x14ac:dyDescent="0.3">
      <c r="C5" s="23" t="s">
        <v>110</v>
      </c>
    </row>
    <row r="6" spans="1:6" ht="10.5" x14ac:dyDescent="0.2">
      <c r="B6" s="94" t="str">
        <f>B1</f>
        <v xml:space="preserve"> Sistema para el Desarrollo Integral de la Familia del Municipio de Guanajuato, Gto.</v>
      </c>
      <c r="C6" s="95"/>
      <c r="D6" s="95"/>
      <c r="E6" s="95"/>
      <c r="F6" s="96"/>
    </row>
    <row r="7" spans="1:6" ht="10.5" x14ac:dyDescent="0.2">
      <c r="B7" s="97" t="s">
        <v>111</v>
      </c>
      <c r="C7" s="98"/>
      <c r="D7" s="98"/>
      <c r="E7" s="98"/>
      <c r="F7" s="99"/>
    </row>
    <row r="8" spans="1:6" ht="10.5" x14ac:dyDescent="0.2">
      <c r="B8" s="100" t="s">
        <v>145</v>
      </c>
      <c r="C8" s="101"/>
      <c r="D8" s="101"/>
      <c r="E8" s="101"/>
      <c r="F8" s="102"/>
    </row>
    <row r="9" spans="1:6" ht="21" x14ac:dyDescent="0.2">
      <c r="B9" s="92" t="s">
        <v>112</v>
      </c>
      <c r="C9" s="93" t="s">
        <v>113</v>
      </c>
      <c r="D9" s="47" t="s">
        <v>114</v>
      </c>
      <c r="E9" s="47" t="s">
        <v>115</v>
      </c>
      <c r="F9" s="48" t="s">
        <v>116</v>
      </c>
    </row>
    <row r="10" spans="1:6" ht="10.5" x14ac:dyDescent="0.2">
      <c r="A10" s="22"/>
      <c r="B10" s="92"/>
      <c r="C10" s="93"/>
      <c r="D10" s="47" t="s">
        <v>117</v>
      </c>
      <c r="E10" s="47" t="s">
        <v>118</v>
      </c>
      <c r="F10" s="48" t="s">
        <v>119</v>
      </c>
    </row>
    <row r="11" spans="1:6" ht="10.5" x14ac:dyDescent="0.2">
      <c r="B11" s="32"/>
      <c r="C11" s="33" t="s">
        <v>120</v>
      </c>
      <c r="D11" s="34">
        <f>SUM(D12:D20)</f>
        <v>43046517.400000006</v>
      </c>
      <c r="E11" s="34">
        <f t="shared" ref="E11:F11" si="0">SUM(E12:E20)</f>
        <v>42672185.079999998</v>
      </c>
      <c r="F11" s="35">
        <f t="shared" si="0"/>
        <v>374332.3200000003</v>
      </c>
    </row>
    <row r="12" spans="1:6" x14ac:dyDescent="0.2">
      <c r="B12" s="36">
        <v>1000</v>
      </c>
      <c r="C12" s="37" t="s">
        <v>121</v>
      </c>
      <c r="D12" s="38">
        <v>29313330.120000001</v>
      </c>
      <c r="E12" s="38">
        <v>28994504.190000001</v>
      </c>
      <c r="F12" s="39">
        <f>D12-E12</f>
        <v>318825.9299999997</v>
      </c>
    </row>
    <row r="13" spans="1:6" x14ac:dyDescent="0.2">
      <c r="B13" s="36">
        <v>2000</v>
      </c>
      <c r="C13" s="37" t="s">
        <v>122</v>
      </c>
      <c r="D13" s="38">
        <v>4259831.3200000012</v>
      </c>
      <c r="E13" s="38">
        <v>4254231.6300000008</v>
      </c>
      <c r="F13" s="39">
        <f t="shared" ref="F13:F20" si="1">D13-E13</f>
        <v>5599.6900000004098</v>
      </c>
    </row>
    <row r="14" spans="1:6" x14ac:dyDescent="0.2">
      <c r="B14" s="36">
        <v>3000</v>
      </c>
      <c r="C14" s="37" t="s">
        <v>123</v>
      </c>
      <c r="D14" s="38">
        <v>3930879.4499999997</v>
      </c>
      <c r="E14" s="38">
        <v>3880972.7499999995</v>
      </c>
      <c r="F14" s="39">
        <f t="shared" si="1"/>
        <v>49906.700000000186</v>
      </c>
    </row>
    <row r="15" spans="1:6" x14ac:dyDescent="0.2">
      <c r="B15" s="36">
        <v>4000</v>
      </c>
      <c r="C15" s="37" t="s">
        <v>124</v>
      </c>
      <c r="D15" s="38">
        <v>2949508.64</v>
      </c>
      <c r="E15" s="38">
        <v>2949508.64</v>
      </c>
      <c r="F15" s="39">
        <f t="shared" si="1"/>
        <v>0</v>
      </c>
    </row>
    <row r="16" spans="1:6" x14ac:dyDescent="0.2">
      <c r="B16" s="36">
        <v>5000</v>
      </c>
      <c r="C16" s="37" t="s">
        <v>125</v>
      </c>
      <c r="D16" s="38">
        <v>2592967.87</v>
      </c>
      <c r="E16" s="38">
        <v>2592967.87</v>
      </c>
      <c r="F16" s="39">
        <f t="shared" si="1"/>
        <v>0</v>
      </c>
    </row>
    <row r="17" spans="2:6" x14ac:dyDescent="0.2">
      <c r="B17" s="36">
        <v>6000</v>
      </c>
      <c r="C17" s="37" t="s">
        <v>126</v>
      </c>
      <c r="D17" s="38">
        <v>0</v>
      </c>
      <c r="E17" s="38">
        <v>0</v>
      </c>
      <c r="F17" s="39">
        <f t="shared" si="1"/>
        <v>0</v>
      </c>
    </row>
    <row r="18" spans="2:6" x14ac:dyDescent="0.2">
      <c r="B18" s="36">
        <v>7000</v>
      </c>
      <c r="C18" s="37" t="s">
        <v>127</v>
      </c>
      <c r="D18" s="38">
        <v>0</v>
      </c>
      <c r="E18" s="38">
        <v>0</v>
      </c>
      <c r="F18" s="39">
        <f t="shared" si="1"/>
        <v>0</v>
      </c>
    </row>
    <row r="19" spans="2:6" x14ac:dyDescent="0.2">
      <c r="B19" s="36">
        <v>8000</v>
      </c>
      <c r="C19" s="37" t="s">
        <v>128</v>
      </c>
      <c r="D19" s="38">
        <v>0</v>
      </c>
      <c r="E19" s="38">
        <v>0</v>
      </c>
      <c r="F19" s="39">
        <f t="shared" si="1"/>
        <v>0</v>
      </c>
    </row>
    <row r="20" spans="2:6" x14ac:dyDescent="0.2">
      <c r="B20" s="36">
        <v>9000</v>
      </c>
      <c r="C20" s="37" t="s">
        <v>129</v>
      </c>
      <c r="D20" s="38">
        <v>0</v>
      </c>
      <c r="E20" s="38">
        <v>0</v>
      </c>
      <c r="F20" s="39">
        <f t="shared" si="1"/>
        <v>0</v>
      </c>
    </row>
    <row r="21" spans="2:6" ht="10.5" x14ac:dyDescent="0.2">
      <c r="B21" s="36"/>
      <c r="C21" s="40" t="s">
        <v>130</v>
      </c>
      <c r="D21" s="41">
        <f>SUM(D22:D30)</f>
        <v>0</v>
      </c>
      <c r="E21" s="41">
        <f t="shared" ref="E21:F21" si="2">SUM(E22:E30)</f>
        <v>0</v>
      </c>
      <c r="F21" s="42">
        <f t="shared" si="2"/>
        <v>0</v>
      </c>
    </row>
    <row r="22" spans="2:6" x14ac:dyDescent="0.2">
      <c r="B22" s="36">
        <v>1000</v>
      </c>
      <c r="C22" s="37" t="s">
        <v>121</v>
      </c>
      <c r="D22" s="38">
        <v>0</v>
      </c>
      <c r="E22" s="38">
        <v>0</v>
      </c>
      <c r="F22" s="39">
        <v>0</v>
      </c>
    </row>
    <row r="23" spans="2:6" x14ac:dyDescent="0.2">
      <c r="B23" s="36">
        <v>2000</v>
      </c>
      <c r="C23" s="37" t="s">
        <v>122</v>
      </c>
      <c r="D23" s="38">
        <v>0</v>
      </c>
      <c r="E23" s="38">
        <v>0</v>
      </c>
      <c r="F23" s="39">
        <v>0</v>
      </c>
    </row>
    <row r="24" spans="2:6" x14ac:dyDescent="0.2">
      <c r="B24" s="36">
        <v>3000</v>
      </c>
      <c r="C24" s="37" t="s">
        <v>123</v>
      </c>
      <c r="D24" s="38">
        <v>0</v>
      </c>
      <c r="E24" s="38">
        <v>0</v>
      </c>
      <c r="F24" s="39">
        <v>0</v>
      </c>
    </row>
    <row r="25" spans="2:6" x14ac:dyDescent="0.2">
      <c r="B25" s="36">
        <v>4000</v>
      </c>
      <c r="C25" s="37" t="s">
        <v>124</v>
      </c>
      <c r="D25" s="38">
        <v>0</v>
      </c>
      <c r="E25" s="38">
        <v>0</v>
      </c>
      <c r="F25" s="39">
        <v>0</v>
      </c>
    </row>
    <row r="26" spans="2:6" x14ac:dyDescent="0.2">
      <c r="B26" s="36">
        <v>5000</v>
      </c>
      <c r="C26" s="37" t="s">
        <v>125</v>
      </c>
      <c r="D26" s="38">
        <v>0</v>
      </c>
      <c r="E26" s="38">
        <v>0</v>
      </c>
      <c r="F26" s="39">
        <v>0</v>
      </c>
    </row>
    <row r="27" spans="2:6" x14ac:dyDescent="0.2">
      <c r="B27" s="36">
        <v>6000</v>
      </c>
      <c r="C27" s="37" t="s">
        <v>126</v>
      </c>
      <c r="D27" s="38">
        <v>0</v>
      </c>
      <c r="E27" s="38">
        <v>0</v>
      </c>
      <c r="F27" s="39">
        <v>0</v>
      </c>
    </row>
    <row r="28" spans="2:6" x14ac:dyDescent="0.2">
      <c r="B28" s="36">
        <v>7000</v>
      </c>
      <c r="C28" s="37" t="s">
        <v>127</v>
      </c>
      <c r="D28" s="38">
        <v>0</v>
      </c>
      <c r="E28" s="38">
        <v>0</v>
      </c>
      <c r="F28" s="39">
        <v>0</v>
      </c>
    </row>
    <row r="29" spans="2:6" x14ac:dyDescent="0.2">
      <c r="B29" s="36">
        <v>8000</v>
      </c>
      <c r="C29" s="37" t="s">
        <v>128</v>
      </c>
      <c r="D29" s="38">
        <v>0</v>
      </c>
      <c r="E29" s="38">
        <v>0</v>
      </c>
      <c r="F29" s="39">
        <v>0</v>
      </c>
    </row>
    <row r="30" spans="2:6" x14ac:dyDescent="0.2">
      <c r="B30" s="43">
        <v>9000</v>
      </c>
      <c r="C30" s="44" t="s">
        <v>129</v>
      </c>
      <c r="D30" s="45">
        <v>0</v>
      </c>
      <c r="E30" s="45">
        <v>0</v>
      </c>
      <c r="F30" s="46">
        <v>0</v>
      </c>
    </row>
    <row r="31" spans="2:6" ht="11" thickBot="1" x14ac:dyDescent="0.25">
      <c r="B31" s="28"/>
      <c r="C31" s="29" t="s">
        <v>33</v>
      </c>
      <c r="D31" s="30">
        <f>D11+D21</f>
        <v>43046517.400000006</v>
      </c>
      <c r="E31" s="30">
        <f t="shared" ref="E31:F31" si="3">E11+E21</f>
        <v>42672185.079999998</v>
      </c>
      <c r="F31" s="31">
        <f t="shared" si="3"/>
        <v>374332.3200000003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13"/>
  <sheetViews>
    <sheetView showGridLines="0" zoomScale="160" zoomScaleNormal="160" workbookViewId="0">
      <selection activeCell="C28" sqref="C28"/>
    </sheetView>
  </sheetViews>
  <sheetFormatPr baseColWidth="10" defaultColWidth="12" defaultRowHeight="10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6.109375" style="1" customWidth="1"/>
    <col min="5" max="5" width="13" style="1" bestFit="1" customWidth="1"/>
    <col min="6" max="6" width="9.6640625" style="1" bestFit="1" customWidth="1"/>
    <col min="7" max="16384" width="12" style="1"/>
  </cols>
  <sheetData>
    <row r="1" spans="1:6" ht="10.5" x14ac:dyDescent="0.2">
      <c r="B1" s="84" t="str">
        <f>'Notas de Disciplina Financiera'!A1</f>
        <v xml:space="preserve"> Sistema para el Desarrollo Integral de la Familia del Municipio de Guanajuato, Gto.</v>
      </c>
      <c r="C1" s="84"/>
      <c r="D1" s="84"/>
      <c r="E1" s="20" t="s">
        <v>0</v>
      </c>
      <c r="F1" s="79">
        <f>'Notas de Disciplina Financiera'!D1</f>
        <v>2025</v>
      </c>
    </row>
    <row r="2" spans="1:6" ht="10.5" x14ac:dyDescent="0.2">
      <c r="B2" s="84" t="s">
        <v>1</v>
      </c>
      <c r="C2" s="84"/>
      <c r="D2" s="84"/>
      <c r="E2" s="20" t="s">
        <v>2</v>
      </c>
      <c r="F2" s="79" t="str">
        <f>'Notas de Disciplina Financiera'!D2</f>
        <v>Trimestral</v>
      </c>
    </row>
    <row r="3" spans="1:6" ht="10.5" x14ac:dyDescent="0.2">
      <c r="B3" s="84" t="str">
        <f>'Notas de Disciplina Financiera'!A3</f>
        <v>Correspondiente del 01 de Enero al 31 de Diciembre de 2025</v>
      </c>
      <c r="C3" s="84"/>
      <c r="D3" s="84"/>
      <c r="E3" s="20" t="s">
        <v>4</v>
      </c>
      <c r="F3" s="79">
        <f>'Notas de Disciplina Financiera'!D3</f>
        <v>4</v>
      </c>
    </row>
    <row r="5" spans="1:6" ht="10.5" x14ac:dyDescent="0.25">
      <c r="B5" s="23"/>
      <c r="C5" s="23" t="s">
        <v>16</v>
      </c>
    </row>
    <row r="7" spans="1:6" ht="11.25" x14ac:dyDescent="0.2">
      <c r="B7" s="1" t="s">
        <v>131</v>
      </c>
    </row>
    <row r="8" spans="1:6" ht="11.25" x14ac:dyDescent="0.2">
      <c r="B8" s="25" t="s">
        <v>132</v>
      </c>
    </row>
    <row r="9" spans="1:6" ht="11.25" x14ac:dyDescent="0.2">
      <c r="A9" s="22"/>
      <c r="B9" s="27" t="s">
        <v>140</v>
      </c>
    </row>
    <row r="10" spans="1:6" ht="11.25" x14ac:dyDescent="0.2">
      <c r="B10" s="27" t="s">
        <v>133</v>
      </c>
    </row>
    <row r="13" spans="1:6" ht="10.5" x14ac:dyDescent="0.25">
      <c r="B13" s="49" t="s">
        <v>141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13"/>
  <sheetViews>
    <sheetView showGridLines="0" zoomScale="145" zoomScaleNormal="145" workbookViewId="0">
      <selection activeCell="E21" sqref="E21"/>
    </sheetView>
  </sheetViews>
  <sheetFormatPr baseColWidth="10" defaultColWidth="12" defaultRowHeight="10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5.33203125" style="1" customWidth="1"/>
    <col min="5" max="5" width="13" style="1" bestFit="1" customWidth="1"/>
    <col min="6" max="6" width="9.44140625" style="1" bestFit="1" customWidth="1"/>
    <col min="7" max="16384" width="12" style="1"/>
  </cols>
  <sheetData>
    <row r="1" spans="1:6" ht="10.5" x14ac:dyDescent="0.2">
      <c r="B1" s="84" t="str">
        <f>'Notas de Disciplina Financiera'!A1</f>
        <v xml:space="preserve"> Sistema para el Desarrollo Integral de la Familia del Municipio de Guanajuato, Gto.</v>
      </c>
      <c r="C1" s="84"/>
      <c r="D1" s="84"/>
      <c r="E1" s="20" t="s">
        <v>0</v>
      </c>
      <c r="F1" s="79">
        <f>'Notas de Disciplina Financiera'!D1</f>
        <v>2025</v>
      </c>
    </row>
    <row r="2" spans="1:6" ht="10.5" x14ac:dyDescent="0.2">
      <c r="B2" s="84" t="s">
        <v>1</v>
      </c>
      <c r="C2" s="84"/>
      <c r="D2" s="84"/>
      <c r="E2" s="20" t="s">
        <v>2</v>
      </c>
      <c r="F2" s="79" t="str">
        <f>'Notas de Disciplina Financiera'!D2</f>
        <v>Trimestral</v>
      </c>
    </row>
    <row r="3" spans="1:6" ht="10.5" x14ac:dyDescent="0.2">
      <c r="B3" s="84" t="str">
        <f>'Notas de Disciplina Financiera'!A3</f>
        <v>Correspondiente del 01 de Enero al 31 de Diciembre de 2025</v>
      </c>
      <c r="C3" s="84"/>
      <c r="D3" s="84"/>
      <c r="E3" s="20" t="s">
        <v>4</v>
      </c>
      <c r="F3" s="79">
        <f>'Notas de Disciplina Financiera'!D3</f>
        <v>4</v>
      </c>
    </row>
    <row r="5" spans="1:6" ht="10.5" x14ac:dyDescent="0.25">
      <c r="B5" s="23"/>
      <c r="C5" s="23" t="s">
        <v>18</v>
      </c>
    </row>
    <row r="7" spans="1:6" ht="11.25" x14ac:dyDescent="0.2">
      <c r="B7" s="1" t="s">
        <v>131</v>
      </c>
    </row>
    <row r="8" spans="1:6" ht="11.25" x14ac:dyDescent="0.2">
      <c r="B8" s="25" t="s">
        <v>134</v>
      </c>
    </row>
    <row r="9" spans="1:6" ht="11.25" x14ac:dyDescent="0.2">
      <c r="A9" s="22"/>
      <c r="B9" s="26" t="s">
        <v>135</v>
      </c>
    </row>
    <row r="10" spans="1:6" ht="11.25" x14ac:dyDescent="0.2">
      <c r="B10" s="26" t="s">
        <v>136</v>
      </c>
    </row>
    <row r="13" spans="1:6" ht="10.5" x14ac:dyDescent="0.25">
      <c r="B13" s="49" t="s">
        <v>142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12"/>
  <sheetViews>
    <sheetView showGridLines="0" zoomScale="160" zoomScaleNormal="160" workbookViewId="0">
      <selection activeCell="D13" sqref="D13"/>
    </sheetView>
  </sheetViews>
  <sheetFormatPr baseColWidth="10" defaultColWidth="12" defaultRowHeight="10" x14ac:dyDescent="0.2"/>
  <cols>
    <col min="1" max="1" width="2.6640625" style="1" customWidth="1"/>
    <col min="2" max="2" width="11.6640625" style="1" customWidth="1"/>
    <col min="3" max="3" width="72.33203125" style="1" customWidth="1"/>
    <col min="4" max="4" width="3.109375" style="1" customWidth="1"/>
    <col min="5" max="5" width="13" style="1" bestFit="1" customWidth="1"/>
    <col min="6" max="6" width="9.6640625" style="1" bestFit="1" customWidth="1"/>
    <col min="7" max="16384" width="12" style="1"/>
  </cols>
  <sheetData>
    <row r="1" spans="1:6" ht="10.5" x14ac:dyDescent="0.2">
      <c r="B1" s="84" t="str">
        <f>'Notas de Disciplina Financiera'!A1</f>
        <v xml:space="preserve"> Sistema para el Desarrollo Integral de la Familia del Municipio de Guanajuato, Gto.</v>
      </c>
      <c r="C1" s="84"/>
      <c r="D1" s="84"/>
      <c r="E1" s="20" t="s">
        <v>0</v>
      </c>
      <c r="F1" s="79">
        <f>'Notas de Disciplina Financiera'!D1</f>
        <v>2025</v>
      </c>
    </row>
    <row r="2" spans="1:6" ht="10.5" x14ac:dyDescent="0.2">
      <c r="B2" s="84" t="s">
        <v>1</v>
      </c>
      <c r="C2" s="84"/>
      <c r="D2" s="84"/>
      <c r="E2" s="20" t="s">
        <v>2</v>
      </c>
      <c r="F2" s="79" t="str">
        <f>'Notas de Disciplina Financiera'!D2</f>
        <v>Trimestral</v>
      </c>
    </row>
    <row r="3" spans="1:6" ht="10.5" x14ac:dyDescent="0.2">
      <c r="B3" s="84" t="str">
        <f>'Notas de Disciplina Financiera'!A3</f>
        <v>Correspondiente del 01 de Enero al 31 de Diciembre de 2025</v>
      </c>
      <c r="C3" s="84"/>
      <c r="D3" s="84"/>
      <c r="E3" s="20" t="s">
        <v>4</v>
      </c>
      <c r="F3" s="79">
        <f>'Notas de Disciplina Financiera'!D3</f>
        <v>4</v>
      </c>
    </row>
    <row r="5" spans="1:6" ht="10.5" x14ac:dyDescent="0.25">
      <c r="B5" s="23"/>
      <c r="C5" s="23" t="s">
        <v>20</v>
      </c>
    </row>
    <row r="7" spans="1:6" ht="11.25" x14ac:dyDescent="0.2">
      <c r="B7" s="1" t="s">
        <v>131</v>
      </c>
    </row>
    <row r="8" spans="1:6" ht="11.25" x14ac:dyDescent="0.2">
      <c r="B8" s="25" t="s">
        <v>137</v>
      </c>
    </row>
    <row r="9" spans="1:6" ht="11.25" x14ac:dyDescent="0.2">
      <c r="A9" s="22"/>
    </row>
    <row r="12" spans="1:6" ht="10.5" x14ac:dyDescent="0.25">
      <c r="B12" s="49" t="s">
        <v>143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0c865bf4-0f22-4e4d-b041-7b0c1657e5a8"/>
    <ds:schemaRef ds:uri="http://schemas.microsoft.com/office/infopath/2007/PartnerControls"/>
    <ds:schemaRef ds:uri="http://purl.org/dc/terms/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CLAGUILARO</cp:lastModifiedBy>
  <cp:revision/>
  <cp:lastPrinted>2024-07-24T20:49:21Z</cp:lastPrinted>
  <dcterms:created xsi:type="dcterms:W3CDTF">2024-03-15T21:50:03Z</dcterms:created>
  <dcterms:modified xsi:type="dcterms:W3CDTF">2026-01-21T03:16:57Z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