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4TO TRIMESTRE\DATO ABIERTO\"/>
    </mc:Choice>
  </mc:AlternateContent>
  <bookViews>
    <workbookView xWindow="-120" yWindow="-120" windowWidth="20730" windowHeight="11160" firstSheet="3" activeTab="4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_xlnm.Print_Area" localSheetId="0">'Formato 1'!$A$1:$F$82</definedName>
    <definedName name="_xlnm.Print_Area" localSheetId="1">'Formato 2'!$A$1:$H$51</definedName>
    <definedName name="_xlnm.Print_Area" localSheetId="2">'Formato 3'!$A$1:$K$32</definedName>
    <definedName name="_xlnm.Print_Area" localSheetId="4">'Formato 5'!$A$1:$H$81</definedName>
    <definedName name="_xlnm.Print_Area" localSheetId="5">'Formato 6 a)'!$A$1:$G$160</definedName>
    <definedName name="_xlnm.Print_Area" localSheetId="6">'Formato 6 b)'!$A$1:$G$99</definedName>
    <definedName name="_xlnm.Print_Area" localSheetId="7">'Formato 6 c)'!$A$1:$G$80</definedName>
    <definedName name="_xlnm.Print_Area" localSheetId="8">'Formato 6 d)'!$A$1:$G$36</definedName>
    <definedName name="_xlnm.Print_Area" localSheetId="9">'Formato 7 a)'!$A$1:$G$40</definedName>
    <definedName name="_xlnm.Print_Area" localSheetId="10">'Formato 7 b)'!$A$1:$G$35</definedName>
    <definedName name="_xlnm.Print_Area" localSheetId="11">'Formato 7 c)'!$A$1:$G$40</definedName>
    <definedName name="_xlnm.Print_Area" localSheetId="12">'Formato 7 d)'!$A$1:$G$37</definedName>
    <definedName name="_xlnm.Print_Area" localSheetId="13">'Formato 8'!$A$1:$F$70</definedName>
    <definedName name="ENTE_PUBLICO">'[1]Info General'!$C$6</definedName>
    <definedName name="_xlnm.Print_Titles" localSheetId="5">'Formato 6 a)'!$1:$8</definedName>
    <definedName name="_xlnm.Print_Titles" localSheetId="6">'Formato 6 b)'!$1:$8</definedName>
    <definedName name="_xlnm.Print_Titles" localSheetId="7">'Formato 6 c)'!$1:$8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8" l="1"/>
  <c r="E75" i="8"/>
  <c r="C75" i="8"/>
  <c r="B75" i="8"/>
  <c r="G92" i="8"/>
  <c r="D89" i="8"/>
  <c r="G89" i="8" s="1"/>
  <c r="D90" i="8"/>
  <c r="G90" i="8" s="1"/>
  <c r="D91" i="8"/>
  <c r="G91" i="8" s="1"/>
  <c r="D92" i="8"/>
  <c r="D93" i="8"/>
  <c r="G93" i="8" s="1"/>
  <c r="C68" i="5" l="1"/>
  <c r="D68" i="5"/>
  <c r="F71" i="9" l="1"/>
  <c r="E71" i="9"/>
  <c r="C71" i="9"/>
  <c r="F61" i="9"/>
  <c r="E61" i="9"/>
  <c r="C61" i="9"/>
  <c r="F53" i="9"/>
  <c r="E53" i="9"/>
  <c r="C53" i="9"/>
  <c r="F44" i="9"/>
  <c r="E44" i="9"/>
  <c r="C44" i="9"/>
  <c r="F37" i="9"/>
  <c r="E37" i="9"/>
  <c r="C37" i="9"/>
  <c r="F27" i="9"/>
  <c r="E27" i="9"/>
  <c r="C27" i="9"/>
  <c r="F19" i="9"/>
  <c r="E19" i="9"/>
  <c r="C19" i="9"/>
  <c r="F10" i="9"/>
  <c r="E10" i="9"/>
  <c r="C10" i="9"/>
  <c r="F9" i="8"/>
  <c r="E9" i="8"/>
  <c r="E95" i="8" s="1"/>
  <c r="C9" i="8"/>
  <c r="B9" i="8"/>
  <c r="D88" i="8"/>
  <c r="G88" i="8" s="1"/>
  <c r="D87" i="8"/>
  <c r="G87" i="8" s="1"/>
  <c r="F150" i="7"/>
  <c r="E150" i="7"/>
  <c r="C150" i="7"/>
  <c r="F146" i="7"/>
  <c r="E146" i="7"/>
  <c r="C146" i="7"/>
  <c r="F137" i="7"/>
  <c r="E137" i="7"/>
  <c r="C137" i="7"/>
  <c r="F133" i="7"/>
  <c r="E133" i="7"/>
  <c r="C133" i="7"/>
  <c r="F123" i="7"/>
  <c r="E123" i="7"/>
  <c r="C123" i="7"/>
  <c r="F113" i="7"/>
  <c r="E113" i="7"/>
  <c r="C113" i="7"/>
  <c r="F103" i="7"/>
  <c r="E103" i="7"/>
  <c r="C103" i="7"/>
  <c r="F93" i="7"/>
  <c r="E93" i="7"/>
  <c r="C93" i="7"/>
  <c r="F85" i="7"/>
  <c r="E85" i="7"/>
  <c r="C85" i="7"/>
  <c r="F75" i="7"/>
  <c r="E75" i="7"/>
  <c r="C75" i="7"/>
  <c r="F71" i="7"/>
  <c r="E71" i="7"/>
  <c r="C71" i="7"/>
  <c r="F62" i="7"/>
  <c r="E62" i="7"/>
  <c r="C62" i="7"/>
  <c r="F58" i="7"/>
  <c r="E58" i="7"/>
  <c r="C58" i="7"/>
  <c r="F48" i="7"/>
  <c r="E48" i="7"/>
  <c r="C48" i="7"/>
  <c r="F38" i="7"/>
  <c r="E38" i="7"/>
  <c r="C38" i="7"/>
  <c r="F28" i="7"/>
  <c r="E28" i="7"/>
  <c r="C28" i="7"/>
  <c r="F18" i="7"/>
  <c r="E18" i="7"/>
  <c r="C18" i="7"/>
  <c r="F10" i="7"/>
  <c r="E10" i="7"/>
  <c r="C10" i="7"/>
  <c r="F59" i="6"/>
  <c r="E59" i="6"/>
  <c r="C59" i="6"/>
  <c r="F54" i="6"/>
  <c r="E54" i="6"/>
  <c r="C54" i="6"/>
  <c r="F45" i="6"/>
  <c r="E45" i="6"/>
  <c r="C45" i="6"/>
  <c r="F37" i="6"/>
  <c r="E37" i="6"/>
  <c r="F35" i="6"/>
  <c r="E35" i="6"/>
  <c r="F28" i="6"/>
  <c r="E28" i="6"/>
  <c r="F16" i="6"/>
  <c r="E16" i="6"/>
  <c r="C37" i="6"/>
  <c r="C35" i="6"/>
  <c r="C28" i="6"/>
  <c r="C16" i="6"/>
  <c r="B16" i="6"/>
  <c r="F9" i="9" l="1"/>
  <c r="E9" i="9"/>
  <c r="E43" i="9"/>
  <c r="C43" i="9"/>
  <c r="F43" i="9"/>
  <c r="C9" i="9"/>
  <c r="F84" i="7"/>
  <c r="E84" i="7"/>
  <c r="C84" i="7"/>
  <c r="C9" i="7"/>
  <c r="F9" i="7"/>
  <c r="E9" i="7"/>
  <c r="D84" i="8"/>
  <c r="G84" i="8" s="1"/>
  <c r="D85" i="8"/>
  <c r="G85" i="8" s="1"/>
  <c r="D86" i="8"/>
  <c r="G86" i="8" s="1"/>
  <c r="F27" i="20" l="1"/>
  <c r="E27" i="20"/>
  <c r="D27" i="20"/>
  <c r="C27" i="20"/>
  <c r="B27" i="20"/>
  <c r="B93" i="7" l="1"/>
  <c r="E75" i="2" l="1"/>
  <c r="E68" i="2"/>
  <c r="E63" i="2"/>
  <c r="E57" i="2"/>
  <c r="E42" i="2"/>
  <c r="E38" i="2"/>
  <c r="E31" i="2"/>
  <c r="E27" i="2"/>
  <c r="E23" i="2"/>
  <c r="E19" i="2"/>
  <c r="E9" i="2"/>
  <c r="F75" i="2"/>
  <c r="F68" i="2"/>
  <c r="F63" i="2"/>
  <c r="F79" i="2" s="1"/>
  <c r="F57" i="2"/>
  <c r="F42" i="2"/>
  <c r="F47" i="2" s="1"/>
  <c r="F59" i="2" s="1"/>
  <c r="F38" i="2"/>
  <c r="F31" i="2"/>
  <c r="F27" i="2"/>
  <c r="F23" i="2"/>
  <c r="F19" i="2"/>
  <c r="F9" i="2"/>
  <c r="F81" i="2" l="1"/>
  <c r="E79" i="2"/>
  <c r="E47" i="2"/>
  <c r="E59" i="2" s="1"/>
  <c r="E81" i="2" s="1"/>
  <c r="B60" i="2"/>
  <c r="B41" i="2"/>
  <c r="B38" i="2"/>
  <c r="B31" i="2"/>
  <c r="B25" i="2"/>
  <c r="B17" i="2"/>
  <c r="B9" i="2"/>
  <c r="C60" i="2"/>
  <c r="C41" i="2"/>
  <c r="C38" i="2"/>
  <c r="C31" i="2"/>
  <c r="C25" i="2"/>
  <c r="C17" i="2"/>
  <c r="C9" i="2"/>
  <c r="C47" i="2" l="1"/>
  <c r="C62" i="2" s="1"/>
  <c r="B47" i="2"/>
  <c r="B62" i="2" s="1"/>
  <c r="D71" i="8"/>
  <c r="G71" i="8" s="1"/>
  <c r="D72" i="8"/>
  <c r="G72" i="8" s="1"/>
  <c r="D73" i="8"/>
  <c r="G73" i="8" s="1"/>
  <c r="G12" i="6" l="1"/>
  <c r="D31" i="10" l="1"/>
  <c r="D30" i="10"/>
  <c r="D29" i="10"/>
  <c r="D27" i="10"/>
  <c r="D26" i="10"/>
  <c r="D25" i="10"/>
  <c r="D23" i="10"/>
  <c r="D22" i="10"/>
  <c r="D19" i="10"/>
  <c r="D18" i="10"/>
  <c r="D17" i="10"/>
  <c r="D15" i="10"/>
  <c r="D14" i="10"/>
  <c r="D13" i="10"/>
  <c r="D11" i="10"/>
  <c r="D10" i="10"/>
  <c r="D75" i="9"/>
  <c r="G75" i="9" s="1"/>
  <c r="D74" i="9"/>
  <c r="G74" i="9" s="1"/>
  <c r="D73" i="9"/>
  <c r="G73" i="9" s="1"/>
  <c r="D72" i="9"/>
  <c r="G72" i="9" s="1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D41" i="9"/>
  <c r="G41" i="9" s="1"/>
  <c r="D40" i="9"/>
  <c r="G40" i="9" s="1"/>
  <c r="D39" i="9"/>
  <c r="G39" i="9" s="1"/>
  <c r="D38" i="9"/>
  <c r="G38" i="9" s="1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7" i="9"/>
  <c r="G17" i="9" s="1"/>
  <c r="D18" i="9"/>
  <c r="G18" i="9" s="1"/>
  <c r="D12" i="9"/>
  <c r="G12" i="9" s="1"/>
  <c r="D13" i="9"/>
  <c r="G13" i="9" s="1"/>
  <c r="D14" i="9"/>
  <c r="G14" i="9" s="1"/>
  <c r="D15" i="9"/>
  <c r="G15" i="9" s="1"/>
  <c r="D16" i="9"/>
  <c r="G16" i="9" s="1"/>
  <c r="D11" i="9"/>
  <c r="G11" i="9" s="1"/>
  <c r="D149" i="7"/>
  <c r="D83" i="8"/>
  <c r="G83" i="8" s="1"/>
  <c r="D82" i="8"/>
  <c r="G82" i="8" s="1"/>
  <c r="D81" i="8"/>
  <c r="G81" i="8" s="1"/>
  <c r="D80" i="8"/>
  <c r="G80" i="8" s="1"/>
  <c r="D79" i="8"/>
  <c r="G79" i="8" s="1"/>
  <c r="D78" i="8"/>
  <c r="G78" i="8" s="1"/>
  <c r="D77" i="8"/>
  <c r="G77" i="8" s="1"/>
  <c r="D76" i="8"/>
  <c r="D11" i="8"/>
  <c r="G11" i="8" s="1"/>
  <c r="D12" i="8"/>
  <c r="G12" i="8" s="1"/>
  <c r="D13" i="8"/>
  <c r="G13" i="8" s="1"/>
  <c r="D14" i="8"/>
  <c r="G14" i="8" s="1"/>
  <c r="D15" i="8"/>
  <c r="G15" i="8" s="1"/>
  <c r="D16" i="8"/>
  <c r="G16" i="8" s="1"/>
  <c r="D17" i="8"/>
  <c r="G17" i="8" s="1"/>
  <c r="D18" i="8"/>
  <c r="G18" i="8" s="1"/>
  <c r="D19" i="8"/>
  <c r="G19" i="8" s="1"/>
  <c r="D20" i="8"/>
  <c r="G20" i="8" s="1"/>
  <c r="D21" i="8"/>
  <c r="G21" i="8" s="1"/>
  <c r="D22" i="8"/>
  <c r="G22" i="8" s="1"/>
  <c r="D23" i="8"/>
  <c r="G23" i="8" s="1"/>
  <c r="D24" i="8"/>
  <c r="G24" i="8" s="1"/>
  <c r="D25" i="8"/>
  <c r="G25" i="8" s="1"/>
  <c r="D26" i="8"/>
  <c r="G26" i="8" s="1"/>
  <c r="D27" i="8"/>
  <c r="G27" i="8" s="1"/>
  <c r="D28" i="8"/>
  <c r="G28" i="8" s="1"/>
  <c r="D29" i="8"/>
  <c r="G29" i="8" s="1"/>
  <c r="D30" i="8"/>
  <c r="G30" i="8" s="1"/>
  <c r="D31" i="8"/>
  <c r="G31" i="8" s="1"/>
  <c r="D32" i="8"/>
  <c r="G32" i="8" s="1"/>
  <c r="D33" i="8"/>
  <c r="G33" i="8" s="1"/>
  <c r="D34" i="8"/>
  <c r="G34" i="8" s="1"/>
  <c r="D35" i="8"/>
  <c r="G35" i="8" s="1"/>
  <c r="D36" i="8"/>
  <c r="G36" i="8" s="1"/>
  <c r="D37" i="8"/>
  <c r="G37" i="8" s="1"/>
  <c r="D38" i="8"/>
  <c r="G38" i="8" s="1"/>
  <c r="D39" i="8"/>
  <c r="G39" i="8" s="1"/>
  <c r="D40" i="8"/>
  <c r="G40" i="8" s="1"/>
  <c r="D41" i="8"/>
  <c r="G41" i="8" s="1"/>
  <c r="D42" i="8"/>
  <c r="G42" i="8" s="1"/>
  <c r="D43" i="8"/>
  <c r="G43" i="8" s="1"/>
  <c r="D44" i="8"/>
  <c r="G44" i="8" s="1"/>
  <c r="D45" i="8"/>
  <c r="G45" i="8" s="1"/>
  <c r="D46" i="8"/>
  <c r="G46" i="8" s="1"/>
  <c r="D47" i="8"/>
  <c r="G47" i="8" s="1"/>
  <c r="D48" i="8"/>
  <c r="G48" i="8" s="1"/>
  <c r="D49" i="8"/>
  <c r="G49" i="8" s="1"/>
  <c r="D50" i="8"/>
  <c r="G50" i="8" s="1"/>
  <c r="D51" i="8"/>
  <c r="G51" i="8" s="1"/>
  <c r="D52" i="8"/>
  <c r="G52" i="8" s="1"/>
  <c r="D53" i="8"/>
  <c r="G53" i="8" s="1"/>
  <c r="D54" i="8"/>
  <c r="G54" i="8" s="1"/>
  <c r="D55" i="8"/>
  <c r="G55" i="8" s="1"/>
  <c r="D56" i="8"/>
  <c r="G56" i="8" s="1"/>
  <c r="D57" i="8"/>
  <c r="G57" i="8" s="1"/>
  <c r="D58" i="8"/>
  <c r="G58" i="8" s="1"/>
  <c r="D59" i="8"/>
  <c r="G59" i="8" s="1"/>
  <c r="D60" i="8"/>
  <c r="G60" i="8" s="1"/>
  <c r="D61" i="8"/>
  <c r="G61" i="8" s="1"/>
  <c r="D62" i="8"/>
  <c r="G62" i="8" s="1"/>
  <c r="D63" i="8"/>
  <c r="G63" i="8" s="1"/>
  <c r="D64" i="8"/>
  <c r="G64" i="8" s="1"/>
  <c r="D65" i="8"/>
  <c r="G65" i="8" s="1"/>
  <c r="D66" i="8"/>
  <c r="G66" i="8" s="1"/>
  <c r="D67" i="8"/>
  <c r="G67" i="8" s="1"/>
  <c r="D68" i="8"/>
  <c r="G68" i="8" s="1"/>
  <c r="D69" i="8"/>
  <c r="G69" i="8" s="1"/>
  <c r="D70" i="8"/>
  <c r="G70" i="8" s="1"/>
  <c r="D10" i="8"/>
  <c r="D152" i="7"/>
  <c r="D153" i="7"/>
  <c r="D154" i="7"/>
  <c r="D155" i="7"/>
  <c r="D156" i="7"/>
  <c r="D157" i="7"/>
  <c r="D151" i="7"/>
  <c r="D148" i="7"/>
  <c r="D147" i="7"/>
  <c r="D139" i="7"/>
  <c r="D140" i="7"/>
  <c r="D141" i="7"/>
  <c r="D142" i="7"/>
  <c r="D143" i="7"/>
  <c r="D144" i="7"/>
  <c r="D145" i="7"/>
  <c r="D138" i="7"/>
  <c r="D135" i="7"/>
  <c r="D136" i="7"/>
  <c r="D134" i="7"/>
  <c r="D125" i="7"/>
  <c r="D126" i="7"/>
  <c r="D127" i="7"/>
  <c r="D128" i="7"/>
  <c r="D129" i="7"/>
  <c r="G129" i="7" s="1"/>
  <c r="D130" i="7"/>
  <c r="D131" i="7"/>
  <c r="D132" i="7"/>
  <c r="G132" i="7" s="1"/>
  <c r="D124" i="7"/>
  <c r="D115" i="7"/>
  <c r="D116" i="7"/>
  <c r="D117" i="7"/>
  <c r="D118" i="7"/>
  <c r="D119" i="7"/>
  <c r="D120" i="7"/>
  <c r="D121" i="7"/>
  <c r="D122" i="7"/>
  <c r="D114" i="7"/>
  <c r="D105" i="7"/>
  <c r="D106" i="7"/>
  <c r="D107" i="7"/>
  <c r="D108" i="7"/>
  <c r="D109" i="7"/>
  <c r="D110" i="7"/>
  <c r="D111" i="7"/>
  <c r="D112" i="7"/>
  <c r="D104" i="7"/>
  <c r="D95" i="7"/>
  <c r="D96" i="7"/>
  <c r="D97" i="7"/>
  <c r="D98" i="7"/>
  <c r="D99" i="7"/>
  <c r="D100" i="7"/>
  <c r="D101" i="7"/>
  <c r="D102" i="7"/>
  <c r="D94" i="7"/>
  <c r="D87" i="7"/>
  <c r="D88" i="7"/>
  <c r="D89" i="7"/>
  <c r="D90" i="7"/>
  <c r="D91" i="7"/>
  <c r="D92" i="7"/>
  <c r="D86" i="7"/>
  <c r="D77" i="7"/>
  <c r="D78" i="7"/>
  <c r="D79" i="7"/>
  <c r="D80" i="7"/>
  <c r="D81" i="7"/>
  <c r="D82" i="7"/>
  <c r="D76" i="7"/>
  <c r="D73" i="7"/>
  <c r="D74" i="7"/>
  <c r="D72" i="7"/>
  <c r="D64" i="7"/>
  <c r="D65" i="7"/>
  <c r="D66" i="7"/>
  <c r="D67" i="7"/>
  <c r="D68" i="7"/>
  <c r="D69" i="7"/>
  <c r="D70" i="7"/>
  <c r="D63" i="7"/>
  <c r="D60" i="7"/>
  <c r="D61" i="7"/>
  <c r="D59" i="7"/>
  <c r="D50" i="7"/>
  <c r="D51" i="7"/>
  <c r="D52" i="7"/>
  <c r="D53" i="7"/>
  <c r="D54" i="7"/>
  <c r="D55" i="7"/>
  <c r="D56" i="7"/>
  <c r="D57" i="7"/>
  <c r="D49" i="7"/>
  <c r="D40" i="7"/>
  <c r="D41" i="7"/>
  <c r="D42" i="7"/>
  <c r="D43" i="7"/>
  <c r="D44" i="7"/>
  <c r="D45" i="7"/>
  <c r="D46" i="7"/>
  <c r="D47" i="7"/>
  <c r="D39" i="7"/>
  <c r="D30" i="7"/>
  <c r="D31" i="7"/>
  <c r="D32" i="7"/>
  <c r="D33" i="7"/>
  <c r="D34" i="7"/>
  <c r="D35" i="7"/>
  <c r="D36" i="7"/>
  <c r="D37" i="7"/>
  <c r="D29" i="7"/>
  <c r="D20" i="7"/>
  <c r="D21" i="7"/>
  <c r="D22" i="7"/>
  <c r="D23" i="7"/>
  <c r="D24" i="7"/>
  <c r="D25" i="7"/>
  <c r="D26" i="7"/>
  <c r="D27" i="7"/>
  <c r="D19" i="7"/>
  <c r="D12" i="7"/>
  <c r="D13" i="7"/>
  <c r="D14" i="7"/>
  <c r="D15" i="7"/>
  <c r="D16" i="7"/>
  <c r="D17" i="7"/>
  <c r="D11" i="7"/>
  <c r="G11" i="7" s="1"/>
  <c r="D75" i="8" l="1"/>
  <c r="D10" i="7"/>
  <c r="G76" i="8"/>
  <c r="G75" i="8" s="1"/>
  <c r="G10" i="8"/>
  <c r="G9" i="8" s="1"/>
  <c r="D9" i="8"/>
  <c r="B18" i="19" l="1"/>
  <c r="G13" i="6" l="1"/>
  <c r="D49" i="6" l="1"/>
  <c r="D74" i="6"/>
  <c r="D73" i="6"/>
  <c r="D68" i="6"/>
  <c r="D67" i="6" s="1"/>
  <c r="D63" i="6"/>
  <c r="D62" i="6"/>
  <c r="D61" i="6"/>
  <c r="D60" i="6"/>
  <c r="D58" i="6"/>
  <c r="D57" i="6"/>
  <c r="D56" i="6"/>
  <c r="D55" i="6"/>
  <c r="D53" i="6"/>
  <c r="D52" i="6"/>
  <c r="D51" i="6"/>
  <c r="D50" i="6"/>
  <c r="D48" i="6"/>
  <c r="D47" i="6"/>
  <c r="D46" i="6"/>
  <c r="D39" i="6"/>
  <c r="D38" i="6"/>
  <c r="D3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D12" i="6"/>
  <c r="D11" i="6"/>
  <c r="D10" i="6"/>
  <c r="D9" i="6"/>
  <c r="D59" i="6" l="1"/>
  <c r="D75" i="6"/>
  <c r="D37" i="6"/>
  <c r="D45" i="6"/>
  <c r="D54" i="6"/>
  <c r="D28" i="6"/>
  <c r="D16" i="6"/>
  <c r="B95" i="8"/>
  <c r="D103" i="7"/>
  <c r="D65" i="6" l="1"/>
  <c r="A2" i="25" l="1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F29" i="19"/>
  <c r="G18" i="19"/>
  <c r="G29" i="19" s="1"/>
  <c r="F18" i="19"/>
  <c r="E18" i="19"/>
  <c r="D18" i="19"/>
  <c r="C18" i="19"/>
  <c r="G27" i="20"/>
  <c r="G20" i="20"/>
  <c r="F20" i="20"/>
  <c r="E20" i="20"/>
  <c r="D20" i="20"/>
  <c r="C20" i="20"/>
  <c r="B20" i="20"/>
  <c r="G6" i="20"/>
  <c r="F6" i="20"/>
  <c r="E6" i="20"/>
  <c r="D6" i="20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D30" i="20" l="1"/>
  <c r="E31" i="16"/>
  <c r="E28" i="22"/>
  <c r="C31" i="16"/>
  <c r="B31" i="16"/>
  <c r="E29" i="19"/>
  <c r="D29" i="19"/>
  <c r="C29" i="19"/>
  <c r="G28" i="22"/>
  <c r="E30" i="20"/>
  <c r="B30" i="20"/>
  <c r="F30" i="20"/>
  <c r="B28" i="22"/>
  <c r="D28" i="22"/>
  <c r="F28" i="22"/>
  <c r="G30" i="20"/>
  <c r="D31" i="16"/>
  <c r="G31" i="16"/>
  <c r="F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C9" i="10" s="1"/>
  <c r="D16" i="10"/>
  <c r="E16" i="10"/>
  <c r="F16" i="10"/>
  <c r="B16" i="10"/>
  <c r="C12" i="10"/>
  <c r="D12" i="10"/>
  <c r="E12" i="10"/>
  <c r="E9" i="10" s="1"/>
  <c r="F12" i="10"/>
  <c r="D9" i="10" l="1"/>
  <c r="F9" i="10"/>
  <c r="B12" i="10" l="1"/>
  <c r="B9" i="10"/>
  <c r="D71" i="9"/>
  <c r="G71" i="9"/>
  <c r="D61" i="9"/>
  <c r="G61" i="9"/>
  <c r="D53" i="9"/>
  <c r="G53" i="9"/>
  <c r="D44" i="9"/>
  <c r="G44" i="9"/>
  <c r="D37" i="9"/>
  <c r="G37" i="9"/>
  <c r="D27" i="9"/>
  <c r="G27" i="9"/>
  <c r="D19" i="9"/>
  <c r="G19" i="9"/>
  <c r="D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G13" i="3"/>
  <c r="G9" i="3"/>
  <c r="F13" i="3"/>
  <c r="F9" i="3"/>
  <c r="E13" i="3"/>
  <c r="E9" i="3"/>
  <c r="D13" i="3"/>
  <c r="D9" i="3"/>
  <c r="D8" i="3" s="1"/>
  <c r="D20" i="3" s="1"/>
  <c r="C13" i="3"/>
  <c r="B22" i="3"/>
  <c r="F95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30" i="7"/>
  <c r="G131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B150" i="7"/>
  <c r="B146" i="7"/>
  <c r="B137" i="7"/>
  <c r="B133" i="7"/>
  <c r="B123" i="7"/>
  <c r="B113" i="7"/>
  <c r="B10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4" i="6"/>
  <c r="G10" i="6"/>
  <c r="G9" i="6"/>
  <c r="F75" i="6"/>
  <c r="F67" i="6"/>
  <c r="E75" i="6"/>
  <c r="E67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B75" i="6"/>
  <c r="B67" i="6"/>
  <c r="B59" i="6"/>
  <c r="B54" i="6"/>
  <c r="B45" i="6"/>
  <c r="B37" i="6"/>
  <c r="B35" i="6"/>
  <c r="D35" i="6" s="1"/>
  <c r="D41" i="6" s="1"/>
  <c r="D70" i="6" s="1"/>
  <c r="B28" i="6"/>
  <c r="D70" i="5"/>
  <c r="D64" i="5"/>
  <c r="C70" i="5"/>
  <c r="C64" i="5"/>
  <c r="B68" i="5"/>
  <c r="B64" i="5"/>
  <c r="B63" i="5"/>
  <c r="D55" i="5"/>
  <c r="D49" i="5"/>
  <c r="C55" i="5"/>
  <c r="C49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G59" i="6" l="1"/>
  <c r="F8" i="3"/>
  <c r="F20" i="3" s="1"/>
  <c r="H8" i="3"/>
  <c r="H20" i="3" s="1"/>
  <c r="C65" i="6"/>
  <c r="F41" i="6"/>
  <c r="G28" i="6"/>
  <c r="C72" i="5"/>
  <c r="C74" i="5" s="1"/>
  <c r="F65" i="6"/>
  <c r="G146" i="7"/>
  <c r="G71" i="7"/>
  <c r="G62" i="7"/>
  <c r="G28" i="7"/>
  <c r="E65" i="6"/>
  <c r="C41" i="6"/>
  <c r="K20" i="4"/>
  <c r="E20" i="4"/>
  <c r="I20" i="4"/>
  <c r="B43" i="9"/>
  <c r="D9" i="9"/>
  <c r="G9" i="9"/>
  <c r="B9" i="9"/>
  <c r="D43" i="9"/>
  <c r="G43" i="9"/>
  <c r="D95" i="8"/>
  <c r="C95" i="8"/>
  <c r="G95" i="8"/>
  <c r="G123" i="7"/>
  <c r="B84" i="7"/>
  <c r="G18" i="7"/>
  <c r="G38" i="7"/>
  <c r="G75" i="7"/>
  <c r="G93" i="7"/>
  <c r="G133" i="7"/>
  <c r="G150" i="7"/>
  <c r="B9" i="7"/>
  <c r="D84" i="7"/>
  <c r="G58" i="7"/>
  <c r="G113" i="7"/>
  <c r="G137" i="7"/>
  <c r="B41" i="6"/>
  <c r="B65" i="6"/>
  <c r="G54" i="6"/>
  <c r="E41" i="6"/>
  <c r="B44" i="5"/>
  <c r="D44" i="5"/>
  <c r="C57" i="5"/>
  <c r="C59" i="5" s="1"/>
  <c r="D57" i="5"/>
  <c r="D59" i="5" s="1"/>
  <c r="B72" i="5"/>
  <c r="B74" i="5" s="1"/>
  <c r="C44" i="5"/>
  <c r="B57" i="5"/>
  <c r="B59" i="5" s="1"/>
  <c r="D72" i="5"/>
  <c r="D74" i="5" s="1"/>
  <c r="J20" i="4"/>
  <c r="G20" i="4"/>
  <c r="H20" i="4"/>
  <c r="G8" i="3"/>
  <c r="G20" i="3" s="1"/>
  <c r="E8" i="3"/>
  <c r="E20" i="3" s="1"/>
  <c r="B8" i="3"/>
  <c r="B20" i="3" s="1"/>
  <c r="G103" i="7"/>
  <c r="G85" i="7"/>
  <c r="G48" i="7"/>
  <c r="G10" i="7"/>
  <c r="D9" i="7"/>
  <c r="G45" i="6"/>
  <c r="G16" i="6"/>
  <c r="G37" i="6"/>
  <c r="C70" i="6" l="1"/>
  <c r="B11" i="5"/>
  <c r="B8" i="5" s="1"/>
  <c r="B21" i="5" s="1"/>
  <c r="B23" i="5" s="1"/>
  <c r="B25" i="5" s="1"/>
  <c r="B33" i="5" s="1"/>
  <c r="C11" i="5"/>
  <c r="C8" i="5" s="1"/>
  <c r="C21" i="5" s="1"/>
  <c r="C23" i="5" s="1"/>
  <c r="C25" i="5" s="1"/>
  <c r="C33" i="5" s="1"/>
  <c r="D8" i="5"/>
  <c r="D21" i="5" s="1"/>
  <c r="D23" i="5" s="1"/>
  <c r="D25" i="5" s="1"/>
  <c r="D33" i="5" s="1"/>
  <c r="D11" i="5"/>
  <c r="F70" i="6"/>
  <c r="G41" i="6"/>
  <c r="G42" i="6" s="1"/>
  <c r="D159" i="7"/>
  <c r="G77" i="9"/>
  <c r="D77" i="9"/>
  <c r="C77" i="9"/>
  <c r="G65" i="6"/>
  <c r="E70" i="6"/>
  <c r="E77" i="9"/>
  <c r="E159" i="7"/>
  <c r="B159" i="7"/>
  <c r="F159" i="7"/>
  <c r="C159" i="7"/>
  <c r="G9" i="7"/>
  <c r="B70" i="6"/>
  <c r="B77" i="9"/>
  <c r="F77" i="9"/>
  <c r="G84" i="7"/>
  <c r="G70" i="6" l="1"/>
  <c r="G159" i="7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28" i="10" l="1"/>
  <c r="G16" i="10"/>
  <c r="G12" i="10"/>
  <c r="G9" i="10" s="1"/>
  <c r="G24" i="10"/>
  <c r="C32" i="11"/>
  <c r="G32" i="11"/>
  <c r="B32" i="11"/>
  <c r="F32" i="11"/>
  <c r="D32" i="11"/>
  <c r="E32" i="11"/>
  <c r="C8" i="12"/>
  <c r="C30" i="12" s="1"/>
  <c r="G21" i="10" l="1"/>
  <c r="G33" i="10" s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<sst xmlns="http://schemas.openxmlformats.org/spreadsheetml/2006/main" count="1095" uniqueCount="661">
  <si>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</si>
  <si>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</si>
  <si>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</si>
  <si>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</si>
  <si>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</si>
  <si>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</si>
  <si>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</si>
  <si>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</si>
  <si>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</si>
  <si>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</si>
  <si>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</si>
  <si>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</si>
  <si>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</si>
  <si>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</si>
  <si>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</si>
  <si>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</si>
  <si>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</si>
  <si>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</si>
  <si>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</si>
  <si>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</si>
  <si>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</si>
  <si>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</si>
  <si>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</si>
  <si>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</si>
  <si>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</si>
  <si>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</si>
  <si>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</si>
  <si>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</si>
  <si>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</si>
  <si>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</si>
  <si>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</si>
  <si>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</si>
  <si>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</si>
  <si>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</si>
  <si>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</si>
  <si>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</si>
  <si>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</si>
  <si>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</si>
  <si>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</si>
  <si>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</si>
  <si>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</si>
  <si>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</si>
  <si>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</si>
  <si>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</si>
  <si>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</si>
  <si>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</si>
  <si>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</si>
  <si>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</si>
  <si>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</si>
  <si>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</si>
  <si>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</si>
  <si>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</si>
  <si>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</si>
  <si>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</si>
  <si>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</si>
  <si>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</si>
  <si>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</si>
  <si>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</si>
  <si>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</si>
  <si>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</si>
  <si>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</si>
  <si>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</si>
  <si>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</si>
  <si>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</si>
  <si>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</si>
  <si>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</si>
  <si>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</si>
  <si>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</si>
  <si>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</si>
  <si>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</si>
  <si>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</si>
  <si>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</si>
  <si>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</si>
  <si>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</si>
  <si>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</si>
  <si>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</si>
  <si>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</si>
  <si>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</si>
  <si>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</si>
  <si>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</si>
  <si>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</si>
  <si>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</si>
  <si>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</si>
  <si>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</si>
  <si>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</si>
  <si>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</si>
  <si>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</si>
  <si>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</si>
  <si>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</si>
  <si>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</si>
  <si>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</si>
  <si>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</si>
  <si>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</si>
  <si>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</si>
  <si>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</si>
  <si>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</si>
  <si>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</si>
  <si>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</si>
  <si>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</si>
  <si>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</si>
  <si>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</si>
  <si>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</si>
  <si>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</si>
  <si>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</si>
  <si>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</si>
  <si>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</si>
  <si>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</si>
  <si>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</si>
  <si>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</si>
  <si>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</si>
  <si>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</si>
  <si>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</si>
  <si>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</si>
  <si>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</si>
  <si>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</si>
  <si>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</si>
  <si>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</si>
  <si>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</si>
  <si>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</si>
  <si>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</si>
  <si>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</si>
  <si>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</si>
  <si>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</si>
  <si>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</si>
  <si>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</si>
  <si>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</si>
  <si>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</si>
  <si>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</si>
  <si>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</si>
  <si>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</si>
  <si>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</si>
  <si>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</si>
  <si>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</si>
  <si>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</si>
  <si>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</si>
  <si>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</si>
  <si>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</si>
  <si>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</si>
  <si>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</si>
  <si>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</si>
  <si>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</si>
  <si>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</si>
  <si>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</si>
  <si>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</si>
  <si>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</si>
  <si>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</si>
  <si>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</si>
  <si>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</si>
  <si>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</si>
  <si>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</si>
  <si>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</si>
  <si>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</si>
  <si>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</si>
  <si>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</si>
  <si>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</si>
  <si>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</si>
  <si>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</si>
  <si>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</si>
  <si>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</si>
  <si>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</si>
  <si>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</si>
  <si>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</si>
  <si>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</si>
  <si>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</si>
  <si>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</si>
  <si>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</si>
  <si>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</si>
  <si>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</si>
  <si>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</si>
  <si>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</si>
  <si>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</si>
  <si>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</si>
  <si>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</si>
  <si>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</si>
  <si>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</si>
  <si>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</si>
  <si>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</si>
  <si>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</si>
  <si>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</si>
  <si>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</si>
  <si>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</si>
  <si>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</si>
  <si>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</si>
  <si>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</si>
  <si>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</si>
  <si>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</si>
  <si>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</si>
  <si>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</si>
  <si>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</si>
  <si>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</si>
  <si>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</si>
  <si>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</si>
  <si>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</si>
  <si>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</si>
  <si>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</si>
  <si>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</si>
  <si>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</si>
  <si>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</si>
  <si>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</si>
  <si>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</si>
  <si>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</si>
  <si>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</si>
  <si>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</si>
  <si>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</si>
  <si>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</si>
  <si>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</si>
  <si>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</si>
  <si>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</si>
  <si>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</si>
  <si>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</si>
  <si>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</si>
  <si>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</si>
  <si>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</si>
  <si>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</si>
  <si>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</si>
  <si>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</si>
  <si>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</si>
  <si>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</si>
  <si>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</si>
  <si>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</si>
  <si>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</si>
  <si>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</si>
  <si>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</si>
  <si>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</si>
  <si>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</si>
  <si>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</si>
  <si>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</si>
  <si>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</si>
  <si>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</si>
  <si>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</si>
  <si>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</si>
  <si>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</si>
  <si>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</si>
  <si>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</si>
  <si>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</si>
  <si>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</si>
  <si>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</si>
  <si>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</si>
  <si>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</si>
  <si>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</si>
  <si>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</si>
  <si>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</si>
  <si>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</si>
  <si>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</si>
  <si>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</si>
  <si>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</si>
  <si>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</si>
  <si>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</si>
  <si>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</si>
  <si>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</si>
  <si>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</si>
  <si>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</si>
  <si>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</si>
  <si>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</si>
  <si>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</si>
  <si>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</si>
  <si>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</si>
  <si>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</si>
  <si>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</si>
  <si>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</si>
  <si>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</si>
  <si>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</si>
  <si>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</si>
  <si>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</si>
  <si>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</si>
  <si>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</si>
  <si>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</si>
  <si>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</si>
  <si>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</si>
  <si>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</si>
  <si>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</si>
  <si>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</si>
  <si>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</si>
  <si>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</si>
  <si>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</si>
  <si>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</si>
  <si>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</si>
  <si>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</si>
  <si>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</si>
  <si>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</si>
  <si>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</si>
  <si>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</si>
  <si>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</si>
  <si>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</si>
  <si>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</si>
  <si>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</si>
  <si>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</si>
  <si>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</si>
  <si>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</si>
  <si>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</si>
  <si>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</si>
  <si>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</si>
  <si>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</si>
  <si>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</si>
  <si>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</si>
  <si>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</si>
  <si>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</si>
  <si>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</si>
  <si>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</si>
  <si>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</si>
  <si>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</si>
  <si>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</si>
  <si>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</si>
  <si>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</si>
  <si>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</si>
  <si>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</si>
  <si>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</si>
  <si>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</si>
  <si>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</si>
  <si>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</si>
  <si>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</si>
  <si>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</si>
  <si>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</si>
  <si>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</si>
  <si>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</si>
  <si>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</si>
  <si>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</si>
  <si>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</si>
  <si>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</si>
  <si>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</si>
  <si>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</si>
  <si>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</si>
  <si>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</si>
  <si>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</si>
  <si>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</si>
  <si>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</si>
  <si>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</si>
  <si>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</si>
  <si>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</si>
  <si>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</si>
  <si>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</si>
  <si>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</si>
  <si>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</si>
  <si>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</si>
  <si>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</si>
  <si>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</si>
  <si>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</si>
  <si>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</si>
  <si>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</si>
  <si>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</si>
  <si>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</si>
  <si>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</si>
  <si>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</si>
  <si>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</si>
  <si>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</si>
  <si>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</si>
  <si>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</si>
  <si>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</si>
  <si>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</si>
  <si>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</si>
  <si>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</si>
  <si>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</si>
  <si>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</si>
  <si>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</si>
  <si>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</si>
  <si>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</si>
  <si>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</si>
  <si>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</si>
  <si>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</si>
  <si>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</si>
  <si>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</si>
  <si>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</si>
  <si>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</si>
  <si>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</si>
  <si>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</si>
  <si>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</si>
  <si>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</si>
  <si>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</si>
  <si>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</si>
  <si>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</si>
  <si>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</si>
  <si>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</si>
  <si>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</si>
  <si>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</si>
  <si>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</si>
  <si>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</si>
  <si>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</si>
  <si>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</si>
  <si>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</si>
  <si>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</si>
  <si>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</si>
  <si>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</si>
  <si>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</si>
  <si>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</si>
  <si>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</si>
  <si>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</si>
  <si>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</si>
  <si>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</si>
  <si>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</si>
  <si>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</si>
  <si>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</si>
  <si>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</si>
  <si>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</si>
  <si>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</si>
  <si>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</si>
  <si>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</si>
  <si>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</si>
  <si>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</si>
  <si>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</si>
  <si>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</si>
  <si>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</si>
  <si>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</si>
  <si>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</si>
  <si>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</si>
  <si>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</si>
  <si>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</si>
  <si>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</si>
  <si>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</si>
  <si>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</si>
  <si>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</si>
  <si>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</si>
  <si>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</si>
  <si>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</si>
  <si>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</si>
  <si>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</si>
  <si>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</si>
  <si>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</si>
  <si>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</si>
  <si>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</si>
  <si>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</si>
  <si>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</si>
  <si>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</si>
  <si>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</si>
  <si>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</si>
  <si>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</si>
  <si>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</si>
  <si>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</si>
  <si>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</si>
  <si>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</si>
  <si>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</si>
  <si>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</si>
  <si>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</si>
  <si>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</si>
  <si>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</si>
  <si>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</si>
  <si>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</si>
  <si>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</si>
  <si>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</si>
  <si>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</si>
  <si>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</si>
  <si>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</si>
  <si>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</si>
  <si>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</si>
  <si>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</si>
  <si>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</si>
  <si>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</si>
  <si>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</si>
  <si>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</si>
  <si>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</si>
  <si>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</si>
  <si>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</si>
  <si>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</si>
  <si>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</si>
  <si>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</si>
  <si>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</si>
  <si>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</si>
  <si>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</si>
  <si>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</si>
  <si>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</si>
  <si>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</si>
  <si>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</si>
  <si>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</si>
  <si>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</si>
  <si>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</si>
  <si>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</si>
  <si>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</si>
  <si>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</si>
  <si>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</si>
  <si>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</si>
  <si>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</si>
  <si>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</si>
  <si>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</si>
  <si>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</si>
  <si>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</si>
  <si>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</si>
  <si>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</si>
  <si>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</si>
  <si>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</si>
  <si>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</si>
  <si>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</si>
  <si>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</si>
  <si>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</si>
  <si>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</si>
  <si>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</si>
  <si>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</si>
  <si>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</si>
  <si>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</si>
  <si>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</si>
  <si>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</si>
  <si>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</si>
  <si>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</si>
  <si>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</si>
  <si>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</si>
  <si>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</si>
  <si>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</si>
  <si>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</si>
  <si>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</si>
  <si>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</si>
  <si>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</si>
  <si>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</si>
  <si>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</si>
  <si>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</si>
  <si>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</si>
  <si>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</si>
  <si>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</si>
  <si>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</si>
  <si>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</si>
  <si>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</si>
  <si>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</si>
  <si>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</si>
  <si>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</si>
  <si>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</si>
  <si>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</si>
  <si>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</si>
  <si>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</si>
  <si>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</si>
  <si>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</si>
  <si>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</si>
  <si>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</si>
  <si>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</si>
  <si>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</si>
  <si>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</si>
  <si>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</si>
  <si>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</si>
  <si>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</si>
  <si>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</si>
  <si>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</si>
  <si>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</si>
  <si>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</si>
  <si>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</si>
  <si>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</si>
  <si>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</si>
  <si>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</si>
  <si>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</si>
  <si>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</si>
  <si>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</si>
  <si>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</si>
  <si>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</si>
  <si>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</si>
  <si>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</si>
  <si>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</si>
  <si>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</si>
  <si>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</si>
  <si>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</si>
  <si>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</si>
  <si>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</si>
  <si>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</si>
  <si>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</si>
  <si>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</si>
  <si>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</si>
  <si>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</si>
  <si>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</si>
  <si>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</si>
  <si>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</si>
  <si>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</si>
  <si>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</si>
  <si>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</si>
  <si>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</si>
  <si>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</si>
  <si>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</si>
  <si>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</si>
  <si>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</si>
  <si>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</si>
  <si>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</si>
  <si>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</si>
  <si>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</si>
  <si>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</si>
  <si>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</si>
  <si>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</si>
  <si>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</si>
  <si>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</si>
  <si>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</si>
  <si>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</si>
  <si>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</si>
  <si>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</si>
  <si>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</si>
  <si>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</si>
  <si>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</si>
  <si>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</si>
  <si>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</si>
  <si>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</si>
  <si>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</si>
  <si>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</si>
  <si>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</si>
  <si>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</si>
  <si>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</si>
  <si>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Municipio de Guanajuato</t>
  </si>
  <si>
    <t>31111M130070100 DESPACHO SECRETARIA DEL H. AYUNTAMIENTO</t>
  </si>
  <si>
    <t>31111M130070300 DIRECCION DE LA FUNCION EDILICIA</t>
  </si>
  <si>
    <t>31111M130070400 DIRECCION DE ARCHIVO MUNICIPAL</t>
  </si>
  <si>
    <t>31111M130090100 DESPACHO TESORERIA MUNICIPAL</t>
  </si>
  <si>
    <t>31111M130090200 DIRECCION DE INGRESOS</t>
  </si>
  <si>
    <t>31111M130090300 DIRECCION DE CATASTRO E IMPUESTO PREDIAL</t>
  </si>
  <si>
    <t>31111M130090400 COORDINACION GENERAL DE FINANZAS</t>
  </si>
  <si>
    <t>31111M130090500 COORDINACION GENERAL DE ADMINISTRACION</t>
  </si>
  <si>
    <t>31111M130090600 DIR. DE ADQUISICIONES Y SERVICIOS GRALES</t>
  </si>
  <si>
    <t>31111M130090700 DIRECCION DE RECURSOS HUMANOS</t>
  </si>
  <si>
    <t>31111M130100100 DESP DIR GENERAL DE SERVICIOS PUBLICOS</t>
  </si>
  <si>
    <t>31111M130100200 DIRECCION DE SERVICIOS COMPLEMENTARIOS</t>
  </si>
  <si>
    <t>31111M130100300 DIRECCION DE SERVICIOS BASICOS</t>
  </si>
  <si>
    <t>31111M130120100 DESPACHO DIR GENERAL DE OBRA PUBLICA</t>
  </si>
  <si>
    <t>31111M130120200 DIR TECNICA ADVA DE OBRA PUBLICA</t>
  </si>
  <si>
    <t>31111M130120300 DIRECCION DE CONSTRUCCION</t>
  </si>
  <si>
    <t>31111M130120400 DIR PROG DE OBRA, ESTUDIOS Y PROYECTOS</t>
  </si>
  <si>
    <t>31111M130120500 DIRECCION DE MANTENIMIENTO</t>
  </si>
  <si>
    <t>31111M130130100 DESPACHO SRIA DE SEGURIDAD CIUDADANA</t>
  </si>
  <si>
    <t>31111M130130300 COMISARIA DE LA POLICIA PREVENTIVA</t>
  </si>
  <si>
    <t>31111M130130400 DIRECCION DE PROTECCION CIVIL</t>
  </si>
  <si>
    <t>31111M130130500 DIR FISCALIZACION Y CTROL DE REGLAMENTOS</t>
  </si>
  <si>
    <t>31111M130130600 PROCURADURIA AUX PROT NIÑAS NIÑOS Y ADOL</t>
  </si>
  <si>
    <t>31111M130150100 DESP DIR GRAL DESARROLLO SOCIAL Y HUMANO</t>
  </si>
  <si>
    <t>31111M130150500 DIR ORGANIZACIONES Y PROGRAMAS SOCIALES</t>
  </si>
  <si>
    <t>31111M130150600 DIRECCION DE SALUD</t>
  </si>
  <si>
    <t>31111M130160200 DIRECCION DE PROMOCION TURISTICA</t>
  </si>
  <si>
    <t>31111M130170100 DESPACHO DIR GRAL DE CULTURA Y EDUCACION</t>
  </si>
  <si>
    <t>31111M130170300 DIRECCION DE MUSEO DE LAS MOMIAS</t>
  </si>
  <si>
    <t>31111M130900100 DES INTEGRAL PARA LA FAMILIA DIF MPAL</t>
  </si>
  <si>
    <t>31111M130900200 COMISION MPAL DEL DEPORTE DE GUANAJUATO</t>
  </si>
  <si>
    <t>31111M130900300 INST. MPAL DE PLANEACION DE GUANAJUATO</t>
  </si>
  <si>
    <t>X</t>
  </si>
  <si>
    <t>31111M130010100 OFICINA DE LA PRESIDENCIA MUNICIPAL</t>
  </si>
  <si>
    <t>31111M130070500 UNIDAD TRANSPARENCIA Y ACCESO A INF PUB</t>
  </si>
  <si>
    <t>31111M130130200 SUBSEC TRANSITO MOVILIDAD Y TRANSPORTE</t>
  </si>
  <si>
    <t>31111M130130700 DIR CENTRO COMPUTO COMANDO COM Y CTROL</t>
  </si>
  <si>
    <t>31111M130160600 DIR HOSPITALIDAD Y DESARROLLO TURISTICO</t>
  </si>
  <si>
    <t>31111M130170200 DIRECCION DE JUVENTUDES</t>
  </si>
  <si>
    <t>31111M130180100 DIRECCION DE GESTION AMBIENTAL</t>
  </si>
  <si>
    <t>31111M130190100 DIRECCION DE ATRACCION DE INVERSIONES</t>
  </si>
  <si>
    <t>31111M130190200 DIR SECT PRODUCTIVOS Y EMPRENDIMIENTO</t>
  </si>
  <si>
    <t>31111M130190300 DIRECCION DE PROYECTOS PRODUCTIVOS</t>
  </si>
  <si>
    <t>31 de diciembre de 2024 (e)</t>
  </si>
  <si>
    <t>2025 (d)</t>
  </si>
  <si>
    <t>Saldo al 31 de diciembre de 2024 (d)</t>
  </si>
  <si>
    <t>31111M130010300 SECRETARIA TECNICA GESTION Y PLANEACION</t>
  </si>
  <si>
    <t>31111M130010400 UNIDAD INNOVACION Y POLITICAS PUBLICAS</t>
  </si>
  <si>
    <t>31111M130010500 DESP PRESIDENTE MUNICIPAL</t>
  </si>
  <si>
    <t>31111M130020100 DESP SINDICATURA Y REGIDURIA</t>
  </si>
  <si>
    <t>31111M130050100 DESP CONTRALORIA MUNICIPAL</t>
  </si>
  <si>
    <t>31111M130080100 DESP DIR GENERAL DE SERVICIOS JURIDICOS</t>
  </si>
  <si>
    <t>31111M130140100 DESP DIR GENERAL ATENCION A LAS MUJERES</t>
  </si>
  <si>
    <t>31111M130180200 DESP DIR GENERAL DE MEDIO AMBIENTE</t>
  </si>
  <si>
    <t>31111M130190400 DESP DIR GENERAL DE FOMENTO ECONOMICO</t>
  </si>
  <si>
    <t>31111M130200100 DESP JUZGADO ADMINISTRATIVO MUNICIPAL</t>
  </si>
  <si>
    <t>31111M130210100 DESP DIRECCION GRAL DE DESARROLLO URBANO</t>
  </si>
  <si>
    <t>31111M130210200 DIRECCION TECNICA ADMINISTRATIVA DU</t>
  </si>
  <si>
    <t>31111M130210300 DIRECCION DE ADMINISTRACION URBANA</t>
  </si>
  <si>
    <t>31111M130210400 DIR IMAGEN URB Y GESTION CTRO HISTORICO</t>
  </si>
  <si>
    <t>31111M130210500 DIRECCION DE LA TENENCIA DE LA TIERRA</t>
  </si>
  <si>
    <t>31111M130900400 INST. MPAL ATENCION INTEGRAL DE MUJERES</t>
  </si>
  <si>
    <t>Asesoría y Capacitación Bejucal S.A. de C.V.</t>
  </si>
  <si>
    <t>Al 31 de Diciembre de 2024 y al 31 de Diciembre de 2025 (b)</t>
  </si>
  <si>
    <t>Del 1 de Enero al 31 de Diciembre de 2025 (b)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</si>
  <si>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</si>
  <si>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</si>
  <si>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</si>
  <si>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31111M130010200 SECRETARIA EJECUTIVA</t>
  </si>
  <si>
    <t>31111M130100400 SUBDIRECCION DE ALUMBRADO PUBLICO</t>
  </si>
  <si>
    <t>31111M130150200 DIR DE PROGRAMAS Y PARTICIPACION SOCIAL</t>
  </si>
  <si>
    <t>31111M130150300 DIR DES RURAL Y PROYECTOS PRODUCTIVOS</t>
  </si>
  <si>
    <t>31111M130160100 DESP DIR GRAL TURISMO HOSP Y ECONOMIA</t>
  </si>
  <si>
    <t>31111M130160300 DIR DE POLITICA Y DESARROLLO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</si>
</sst>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  <numFmt numFmtId="166" formatCode="#,##0.00_ ;\-#,##0.00\ "/>
    <numFmt numFmtId="167" formatCode="General_)"/>
    <numFmt numFmtId="168" formatCode="#,##0_ ;\-#,##0\ "/>
    <numFmt numFmtId="169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4" fillId="0" borderId="0"/>
    <xf numFmtId="0" fontId="6" fillId="0" borderId="0"/>
    <xf numFmtId="0" fontId="22" fillId="0" borderId="0"/>
    <xf numFmtId="167" fontId="6" fillId="0" borderId="0"/>
    <xf numFmtId="9" fontId="6" fillId="0" borderId="0" applyFont="0" applyFill="0" applyBorder="0" applyAlignment="0" applyProtection="0"/>
    <xf numFmtId="0" fontId="22" fillId="0" borderId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" fillId="0" borderId="14" xfId="11" applyNumberFormat="1" applyFont="1" applyFill="1" applyBorder="1" applyAlignment="1" applyProtection="1">
      <alignment horizontal="right" vertical="center"/>
      <protection locked="0"/>
    </xf>
    <xf numFmtId="166" fontId="0" fillId="0" borderId="14" xfId="1" applyNumberFormat="1" applyFont="1" applyFill="1" applyBorder="1" applyAlignment="1" applyProtection="1">
      <alignment vertical="center"/>
      <protection locked="0"/>
    </xf>
    <xf numFmtId="166" fontId="0" fillId="0" borderId="14" xfId="11" applyNumberFormat="1" applyFont="1" applyFill="1" applyBorder="1" applyAlignment="1" applyProtection="1">
      <alignment vertical="center"/>
      <protection locked="0"/>
    </xf>
    <xf numFmtId="166" fontId="0" fillId="0" borderId="8" xfId="11" applyNumberFormat="1" applyFont="1" applyFill="1" applyBorder="1" applyAlignment="1" applyProtection="1">
      <alignment horizontal="right" vertical="center"/>
      <protection locked="0"/>
    </xf>
    <xf numFmtId="166" fontId="2" fillId="0" borderId="14" xfId="1" applyNumberFormat="1" applyFont="1" applyFill="1" applyBorder="1" applyAlignment="1" applyProtection="1">
      <alignment vertical="center"/>
      <protection locked="0"/>
    </xf>
    <xf numFmtId="166" fontId="0" fillId="0" borderId="14" xfId="1" applyNumberFormat="1" applyFont="1" applyFill="1" applyBorder="1" applyAlignment="1">
      <alignment vertical="center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0" fillId="0" borderId="0" xfId="0" applyNumberFormat="1"/>
    <xf numFmtId="4" fontId="0" fillId="0" borderId="8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6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2" fontId="0" fillId="0" borderId="0" xfId="0" applyNumberFormat="1"/>
    <xf numFmtId="4" fontId="25" fillId="0" borderId="0" xfId="19" applyNumberFormat="1" applyFont="1"/>
    <xf numFmtId="4" fontId="1" fillId="0" borderId="14" xfId="40" applyNumberFormat="1" applyFont="1" applyFill="1" applyBorder="1" applyAlignment="1" applyProtection="1">
      <alignment horizontal="right" vertical="center"/>
      <protection locked="0"/>
    </xf>
    <xf numFmtId="43" fontId="0" fillId="0" borderId="0" xfId="1" applyFont="1"/>
    <xf numFmtId="43" fontId="0" fillId="0" borderId="0" xfId="0" applyNumberFormat="1"/>
    <xf numFmtId="166" fontId="2" fillId="2" borderId="13" xfId="0" applyNumberFormat="1" applyFont="1" applyFill="1" applyBorder="1" applyAlignment="1">
      <alignment horizontal="centerContinuous" vertical="center"/>
    </xf>
    <xf numFmtId="166" fontId="2" fillId="2" borderId="14" xfId="0" applyNumberFormat="1" applyFont="1" applyFill="1" applyBorder="1" applyAlignment="1">
      <alignment horizontal="centerContinuous" vertical="center"/>
    </xf>
    <xf numFmtId="166" fontId="2" fillId="2" borderId="15" xfId="0" applyNumberFormat="1" applyFont="1" applyFill="1" applyBorder="1" applyAlignment="1">
      <alignment horizontal="centerContinuous" vertical="center"/>
    </xf>
    <xf numFmtId="166" fontId="2" fillId="2" borderId="12" xfId="0" applyNumberFormat="1" applyFont="1" applyFill="1" applyBorder="1" applyAlignment="1">
      <alignment horizontal="center" vertical="center" wrapText="1"/>
    </xf>
    <xf numFmtId="166" fontId="0" fillId="0" borderId="15" xfId="0" applyNumberFormat="1" applyBorder="1"/>
    <xf numFmtId="166" fontId="0" fillId="0" borderId="0" xfId="0" applyNumberFormat="1"/>
    <xf numFmtId="4" fontId="1" fillId="0" borderId="14" xfId="41" applyNumberFormat="1" applyFont="1" applyFill="1" applyBorder="1" applyAlignment="1" applyProtection="1">
      <alignment horizontal="right" vertical="center"/>
      <protection locked="0"/>
    </xf>
    <xf numFmtId="4" fontId="0" fillId="0" borderId="14" xfId="11" applyNumberFormat="1" applyFont="1" applyFill="1" applyBorder="1" applyAlignment="1">
      <alignment horizontal="right" vertical="center"/>
    </xf>
    <xf numFmtId="4" fontId="1" fillId="0" borderId="14" xfId="42" applyNumberFormat="1" applyFont="1" applyFill="1" applyBorder="1" applyAlignment="1" applyProtection="1">
      <alignment horizontal="right" vertical="center"/>
      <protection locked="0"/>
    </xf>
    <xf numFmtId="4" fontId="0" fillId="0" borderId="14" xfId="42" applyNumberFormat="1" applyFont="1" applyFill="1" applyBorder="1" applyAlignment="1">
      <alignment horizontal="right" vertical="center"/>
    </xf>
    <xf numFmtId="4" fontId="1" fillId="0" borderId="14" xfId="42" applyNumberFormat="1" applyFont="1" applyFill="1" applyBorder="1" applyAlignment="1" applyProtection="1">
      <alignment vertical="center"/>
      <protection locked="0"/>
    </xf>
    <xf numFmtId="4" fontId="1" fillId="0" borderId="14" xfId="43" applyNumberFormat="1" applyFont="1" applyFill="1" applyBorder="1" applyAlignment="1" applyProtection="1">
      <alignment vertical="center"/>
      <protection locked="0"/>
    </xf>
    <xf numFmtId="4" fontId="0" fillId="0" borderId="14" xfId="43" applyNumberFormat="1" applyFont="1" applyFill="1" applyBorder="1" applyAlignment="1" applyProtection="1">
      <alignment vertical="center"/>
      <protection locked="0"/>
    </xf>
    <xf numFmtId="168" fontId="1" fillId="0" borderId="8" xfId="43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14" xfId="0" applyBorder="1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69" fontId="0" fillId="0" borderId="14" xfId="0" applyNumberFormat="1" applyBorder="1" applyAlignment="1" applyProtection="1">
      <alignment vertical="center"/>
      <protection locked="0"/>
    </xf>
    <xf numFmtId="44" fontId="0" fillId="0" borderId="14" xfId="48" applyFont="1" applyBorder="1" applyAlignment="1" applyProtection="1">
      <alignment vertical="center"/>
      <protection locked="0"/>
    </xf>
    <xf numFmtId="0" fontId="0" fillId="0" borderId="0" xfId="0"/>
    <xf numFmtId="4" fontId="0" fillId="0" borderId="8" xfId="43" applyNumberFormat="1" applyFont="1" applyFill="1" applyBorder="1" applyAlignment="1" applyProtection="1">
      <alignment vertical="center"/>
      <protection locked="0"/>
    </xf>
    <xf numFmtId="4" fontId="0" fillId="0" borderId="8" xfId="11" applyNumberFormat="1" applyFont="1" applyFill="1" applyBorder="1" applyAlignment="1" applyProtection="1">
      <alignment vertical="center"/>
      <protection locked="0"/>
    </xf>
    <xf numFmtId="4" fontId="1" fillId="0" borderId="8" xfId="43" applyNumberFormat="1" applyFont="1" applyFill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 applyProtection="1">
      <alignment vertical="center"/>
      <protection locked="0"/>
    </xf>
    <xf numFmtId="4" fontId="1" fillId="3" borderId="14" xfId="43" applyNumberFormat="1" applyFont="1" applyFill="1" applyBorder="1" applyAlignment="1" applyProtection="1">
      <alignment vertical="center"/>
      <protection locked="0"/>
    </xf>
    <xf numFmtId="4" fontId="0" fillId="3" borderId="14" xfId="11" applyNumberFormat="1" applyFont="1" applyFill="1" applyBorder="1" applyAlignment="1" applyProtection="1">
      <alignment vertical="center"/>
      <protection locked="0"/>
    </xf>
    <xf numFmtId="4" fontId="0" fillId="3" borderId="14" xfId="43" applyNumberFormat="1" applyFont="1" applyFill="1" applyBorder="1" applyAlignment="1" applyProtection="1">
      <alignment vertical="center"/>
      <protection locked="0"/>
    </xf>
    <xf numFmtId="4" fontId="0" fillId="0" borderId="8" xfId="0" applyNumberFormat="1" applyBorder="1" applyAlignment="1">
      <alignment horizontal="center" vertical="center"/>
    </xf>
    <xf numFmtId="4" fontId="0" fillId="0" borderId="13" xfId="0" applyNumberFormat="1" applyFont="1" applyFill="1" applyBorder="1" applyProtection="1">
      <protection locked="0"/>
    </xf>
    <xf numFmtId="4" fontId="1" fillId="0" borderId="14" xfId="50" applyNumberFormat="1" applyFont="1" applyFill="1" applyBorder="1" applyAlignment="1" applyProtection="1">
      <alignment vertical="center"/>
      <protection locked="0"/>
    </xf>
    <xf numFmtId="4" fontId="0" fillId="0" borderId="14" xfId="50" applyNumberFormat="1" applyFont="1" applyFill="1" applyBorder="1" applyAlignment="1" applyProtection="1">
      <alignment vertical="center"/>
      <protection locked="0"/>
    </xf>
    <xf numFmtId="4" fontId="1" fillId="0" borderId="14" xfId="50" applyNumberFormat="1" applyFont="1" applyFill="1" applyBorder="1" applyAlignment="1" applyProtection="1">
      <alignment vertical="center"/>
      <protection locked="0"/>
    </xf>
    <xf numFmtId="4" fontId="0" fillId="0" borderId="14" xfId="50" applyNumberFormat="1" applyFont="1" applyFill="1" applyBorder="1" applyAlignment="1" applyProtection="1">
      <alignment vertical="center"/>
      <protection locked="0"/>
    </xf>
    <xf numFmtId="4" fontId="1" fillId="0" borderId="14" xfId="50" applyNumberFormat="1" applyFont="1" applyFill="1" applyBorder="1" applyAlignment="1" applyProtection="1">
      <alignment vertical="center"/>
      <protection locked="0"/>
    </xf>
    <xf numFmtId="4" fontId="1" fillId="0" borderId="14" xfId="50" applyNumberFormat="1" applyFont="1" applyFill="1" applyBorder="1" applyAlignment="1" applyProtection="1">
      <alignment vertical="center"/>
      <protection locked="0"/>
    </xf>
    <xf numFmtId="166" fontId="0" fillId="3" borderId="14" xfId="50" applyNumberFormat="1" applyFont="1" applyFill="1" applyBorder="1" applyAlignment="1" applyProtection="1">
      <alignment vertical="center"/>
      <protection locked="0"/>
    </xf>
    <xf numFmtId="166" fontId="1" fillId="3" borderId="14" xfId="50" applyNumberFormat="1" applyFont="1" applyFill="1" applyBorder="1" applyAlignment="1" applyProtection="1">
      <alignment vertical="center"/>
      <protection locked="0"/>
    </xf>
    <xf numFmtId="166" fontId="0" fillId="3" borderId="14" xfId="50" applyNumberFormat="1" applyFont="1" applyFill="1" applyBorder="1" applyAlignment="1" applyProtection="1">
      <alignment vertical="center"/>
      <protection locked="0"/>
    </xf>
    <xf numFmtId="166" fontId="0" fillId="3" borderId="14" xfId="50" applyNumberFormat="1" applyFont="1" applyFill="1" applyBorder="1" applyAlignment="1" applyProtection="1">
      <alignment vertical="center"/>
      <protection locked="0"/>
    </xf>
    <xf numFmtId="166" fontId="1" fillId="3" borderId="14" xfId="50" applyNumberFormat="1" applyFont="1" applyFill="1" applyBorder="1" applyAlignment="1" applyProtection="1">
      <alignment vertical="center"/>
      <protection locked="0"/>
    </xf>
    <xf numFmtId="166" fontId="0" fillId="3" borderId="14" xfId="50" applyNumberFormat="1" applyFont="1" applyFill="1" applyBorder="1" applyAlignment="1" applyProtection="1">
      <alignment vertical="center"/>
      <protection locked="0"/>
    </xf>
    <xf numFmtId="166" fontId="1" fillId="3" borderId="14" xfId="5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166" fontId="1" fillId="0" borderId="14" xfId="50" applyNumberFormat="1" applyFont="1" applyFill="1" applyBorder="1" applyAlignment="1" applyProtection="1">
      <alignment vertical="center"/>
      <protection locked="0"/>
    </xf>
    <xf numFmtId="166" fontId="0" fillId="0" borderId="8" xfId="50" applyNumberFormat="1" applyFont="1" applyFill="1" applyBorder="1" applyAlignment="1" applyProtection="1">
      <alignment vertical="center"/>
      <protection locked="0"/>
    </xf>
    <xf numFmtId="166" fontId="0" fillId="0" borderId="8" xfId="50" applyNumberFormat="1" applyFont="1" applyFill="1" applyBorder="1" applyAlignment="1" applyProtection="1">
      <alignment vertical="center"/>
      <protection locked="0"/>
    </xf>
    <xf numFmtId="166" fontId="0" fillId="0" borderId="8" xfId="50" applyNumberFormat="1" applyFont="1" applyFill="1" applyBorder="1" applyAlignment="1" applyProtection="1">
      <alignment vertical="center"/>
      <protection locked="0"/>
    </xf>
    <xf numFmtId="166" fontId="0" fillId="0" borderId="8" xfId="50" applyNumberFormat="1" applyFont="1" applyFill="1" applyBorder="1" applyAlignment="1" applyProtection="1">
      <alignment vertical="center"/>
      <protection locked="0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166" fontId="1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 applyProtection="1">
      <alignment vertical="center"/>
      <protection locked="0"/>
    </xf>
    <xf numFmtId="166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1">
    <cellStyle name="=C:\WINNT\SYSTEM32\COMMAND.COM" xfId="29"/>
    <cellStyle name="Euro" xfId="12"/>
    <cellStyle name="Millares" xfId="1" builtinId="3"/>
    <cellStyle name="Millares 10" xfId="49"/>
    <cellStyle name="Millares 11" xfId="50"/>
    <cellStyle name="Millares 2" xfId="11"/>
    <cellStyle name="Millares 2 2" xfId="14"/>
    <cellStyle name="Millares 2 2 2" xfId="33"/>
    <cellStyle name="Millares 2 2 3" xfId="44"/>
    <cellStyle name="Millares 2 3" xfId="15"/>
    <cellStyle name="Millares 2 3 2" xfId="34"/>
    <cellStyle name="Millares 2 3 3" xfId="45"/>
    <cellStyle name="Millares 2 4" xfId="7"/>
    <cellStyle name="Millares 2 4 2" xfId="10"/>
    <cellStyle name="Millares 2 5" xfId="13"/>
    <cellStyle name="Millares 2 6" xfId="43"/>
    <cellStyle name="Millares 3" xfId="16"/>
    <cellStyle name="Millares 3 2" xfId="35"/>
    <cellStyle name="Millares 3 3" xfId="46"/>
    <cellStyle name="Millares 4" xfId="9"/>
    <cellStyle name="Millares 4 2" xfId="38"/>
    <cellStyle name="Millares 5" xfId="5"/>
    <cellStyle name="Millares 6" xfId="39"/>
    <cellStyle name="Millares 7" xfId="40"/>
    <cellStyle name="Millares 8" xfId="41"/>
    <cellStyle name="Millares 9" xfId="42"/>
    <cellStyle name="Moneda" xfId="48" builtinId="4"/>
    <cellStyle name="Moneda 2" xfId="17"/>
    <cellStyle name="Moneda 2 2" xfId="36"/>
    <cellStyle name="Moneda 2 3" xfId="47"/>
    <cellStyle name="Normal" xfId="0" builtinId="0"/>
    <cellStyle name="Normal 2" xfId="3"/>
    <cellStyle name="Normal 2 2" xfId="2"/>
    <cellStyle name="Normal 2 3" xfId="6"/>
    <cellStyle name="Normal 2 3 2" xfId="37"/>
    <cellStyle name="Normal 2 3 3" xfId="31"/>
    <cellStyle name="Normal 2 4" xfId="18"/>
    <cellStyle name="Normal 2 5" xfId="8"/>
    <cellStyle name="Normal 3" xfId="19"/>
    <cellStyle name="Normal 3 2" xfId="26"/>
    <cellStyle name="Normal 4" xfId="20"/>
    <cellStyle name="Normal 4 2" xfId="21"/>
    <cellStyle name="Normal 5" xfId="22"/>
    <cellStyle name="Normal 5 2" xfId="23"/>
    <cellStyle name="Normal 6" xfId="24"/>
    <cellStyle name="Normal 6 2" xfId="25"/>
    <cellStyle name="Normal 7" xfId="28"/>
    <cellStyle name="Normal 8" xfId="32"/>
    <cellStyle name="Normal 9" xfId="27"/>
    <cellStyle name="Porcentaje" xfId="4" builtinId="5"/>
    <cellStyle name="Porcentual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5"/>
  <sheetViews>
    <sheetView showGridLines="0" topLeftCell="A16" zoomScale="75" zoomScaleNormal="75" workbookViewId="0">
      <selection activeCell="E69" sqref="E69:F73"/>
    </sheetView>
  </sheetViews>
  <sheetFormatPr baseColWidth="10" defaultColWidth="11" defaultRowHeight="15" x14ac:dyDescent="0.25"/>
  <cols>
    <col min="1" max="1" width="96.42578125" customWidth="1"/>
    <col min="2" max="2" width="19.42578125" bestFit="1" customWidth="1"/>
    <col min="3" max="3" width="30.85546875" bestFit="1" customWidth="1"/>
    <col min="4" max="4" width="98.7109375" bestFit="1" customWidth="1"/>
    <col min="5" max="5" width="19.42578125" bestFit="1" customWidth="1"/>
    <col min="6" max="6" width="30.85546875" bestFit="1" customWidth="1"/>
    <col min="7" max="7" width="11.42578125" customWidth="1"/>
    <col min="8" max="8" width="14.42578125" bestFit="1" customWidth="1"/>
  </cols>
  <sheetData>
    <row r="1" spans="1:9" ht="40.9" customHeight="1" x14ac:dyDescent="0.25">
      <c r="A1" s="238" t="s">
        <v>0</v>
      </c>
      <c r="B1" s="239"/>
      <c r="C1" s="239"/>
      <c r="D1" s="239"/>
      <c r="E1" s="239"/>
      <c r="F1" s="240"/>
    </row>
    <row r="2" spans="1:9" ht="15" customHeight="1" x14ac:dyDescent="0.25">
      <c r="A2" s="109" t="s">
        <v>586</v>
      </c>
      <c r="B2" s="110"/>
      <c r="C2" s="110"/>
      <c r="D2" s="110"/>
      <c r="E2" s="110"/>
      <c r="F2" s="111"/>
    </row>
    <row r="3" spans="1:9" ht="15" customHeight="1" x14ac:dyDescent="0.25">
      <c r="A3" s="112" t="s">
        <v>1</v>
      </c>
      <c r="B3" s="113"/>
      <c r="C3" s="113"/>
      <c r="D3" s="113"/>
      <c r="E3" s="113"/>
      <c r="F3" s="114"/>
    </row>
    <row r="4" spans="1:9" ht="12.95" customHeight="1" x14ac:dyDescent="0.25">
      <c r="A4" s="112" t="s">
        <v>650</v>
      </c>
      <c r="B4" s="113"/>
      <c r="C4" s="113"/>
      <c r="D4" s="113"/>
      <c r="E4" s="113"/>
      <c r="F4" s="114"/>
    </row>
    <row r="5" spans="1:9" ht="12.95" customHeight="1" x14ac:dyDescent="0.25">
      <c r="A5" s="115" t="s">
        <v>2</v>
      </c>
      <c r="B5" s="116"/>
      <c r="C5" s="116"/>
      <c r="D5" s="116"/>
      <c r="E5" s="116"/>
      <c r="F5" s="117"/>
    </row>
    <row r="6" spans="1:9" ht="41.45" customHeight="1" x14ac:dyDescent="0.25">
      <c r="A6" s="40" t="s">
        <v>3</v>
      </c>
      <c r="B6" s="41" t="s">
        <v>631</v>
      </c>
      <c r="C6" s="1" t="s">
        <v>630</v>
      </c>
      <c r="D6" s="42" t="s">
        <v>4</v>
      </c>
      <c r="E6" s="41" t="s">
        <v>631</v>
      </c>
      <c r="F6" s="1" t="s">
        <v>630</v>
      </c>
    </row>
    <row r="7" spans="1:9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9" x14ac:dyDescent="0.25">
      <c r="A8" s="2" t="s">
        <v>7</v>
      </c>
      <c r="B8" s="45"/>
      <c r="C8" s="45"/>
      <c r="D8" s="2" t="s">
        <v>8</v>
      </c>
      <c r="E8" s="45"/>
      <c r="F8" s="45"/>
    </row>
    <row r="9" spans="1:9" x14ac:dyDescent="0.25">
      <c r="A9" s="46" t="s">
        <v>9</v>
      </c>
      <c r="B9" s="47">
        <f>SUM(B10:B16)</f>
        <v>159094747.68000001</v>
      </c>
      <c r="C9" s="47">
        <f>SUM(C10:C16)</f>
        <v>119086507.42</v>
      </c>
      <c r="D9" s="46" t="s">
        <v>10</v>
      </c>
      <c r="E9" s="47">
        <f>SUM(E10:E18)</f>
        <v>110098800.81999999</v>
      </c>
      <c r="F9" s="47">
        <f>SUM(F10:F18)</f>
        <v>95926745.460000008</v>
      </c>
      <c r="H9" s="178"/>
    </row>
    <row r="10" spans="1:9" x14ac:dyDescent="0.25">
      <c r="A10" s="48" t="s">
        <v>11</v>
      </c>
      <c r="B10" s="173">
        <v>293283.27</v>
      </c>
      <c r="C10" s="173">
        <v>314381.56</v>
      </c>
      <c r="D10" s="48" t="s">
        <v>12</v>
      </c>
      <c r="E10" s="173">
        <v>21759820.43</v>
      </c>
      <c r="F10" s="173">
        <v>23499350.109999999</v>
      </c>
      <c r="H10" s="178"/>
      <c r="I10" s="170"/>
    </row>
    <row r="11" spans="1:9" x14ac:dyDescent="0.25">
      <c r="A11" s="48" t="s">
        <v>13</v>
      </c>
      <c r="B11" s="173">
        <v>154932768.38999999</v>
      </c>
      <c r="C11" s="173">
        <v>118315566.51000001</v>
      </c>
      <c r="D11" s="48" t="s">
        <v>14</v>
      </c>
      <c r="E11" s="173">
        <v>28898703.41</v>
      </c>
      <c r="F11" s="173">
        <v>27999826.09</v>
      </c>
      <c r="H11" s="178"/>
      <c r="I11" s="170"/>
    </row>
    <row r="12" spans="1:9" x14ac:dyDescent="0.25">
      <c r="A12" s="48" t="s">
        <v>15</v>
      </c>
      <c r="B12" s="173">
        <v>0</v>
      </c>
      <c r="C12" s="173">
        <v>0</v>
      </c>
      <c r="D12" s="48" t="s">
        <v>16</v>
      </c>
      <c r="E12" s="173">
        <v>23357364.890000001</v>
      </c>
      <c r="F12" s="173">
        <v>27218555.260000002</v>
      </c>
      <c r="H12" s="178"/>
      <c r="I12" s="170"/>
    </row>
    <row r="13" spans="1:9" x14ac:dyDescent="0.25">
      <c r="A13" s="48" t="s">
        <v>17</v>
      </c>
      <c r="B13" s="173">
        <v>0</v>
      </c>
      <c r="C13" s="173">
        <v>0</v>
      </c>
      <c r="D13" s="48" t="s">
        <v>18</v>
      </c>
      <c r="E13" s="173">
        <v>0</v>
      </c>
      <c r="F13" s="173">
        <v>0</v>
      </c>
      <c r="H13" s="178"/>
      <c r="I13" s="170"/>
    </row>
    <row r="14" spans="1:9" x14ac:dyDescent="0.25">
      <c r="A14" s="48" t="s">
        <v>19</v>
      </c>
      <c r="B14" s="173">
        <v>0</v>
      </c>
      <c r="C14" s="173">
        <v>0</v>
      </c>
      <c r="D14" s="48" t="s">
        <v>20</v>
      </c>
      <c r="E14" s="173">
        <v>11367622.91</v>
      </c>
      <c r="F14" s="173">
        <v>140736.31</v>
      </c>
      <c r="H14" s="178"/>
      <c r="I14" s="170"/>
    </row>
    <row r="15" spans="1:9" x14ac:dyDescent="0.25">
      <c r="A15" s="48" t="s">
        <v>21</v>
      </c>
      <c r="B15" s="173">
        <v>3868696.02</v>
      </c>
      <c r="C15" s="173">
        <v>456559.35</v>
      </c>
      <c r="D15" s="48" t="s">
        <v>22</v>
      </c>
      <c r="E15" s="173">
        <v>0</v>
      </c>
      <c r="F15" s="173">
        <v>0</v>
      </c>
      <c r="H15" s="178"/>
      <c r="I15" s="170"/>
    </row>
    <row r="16" spans="1:9" x14ac:dyDescent="0.25">
      <c r="A16" s="48" t="s">
        <v>23</v>
      </c>
      <c r="B16" s="173">
        <v>0</v>
      </c>
      <c r="C16" s="173">
        <v>0</v>
      </c>
      <c r="D16" s="48" t="s">
        <v>24</v>
      </c>
      <c r="E16" s="173">
        <v>19776747.890000001</v>
      </c>
      <c r="F16" s="173">
        <v>14217081.050000001</v>
      </c>
      <c r="H16" s="178"/>
      <c r="I16" s="170"/>
    </row>
    <row r="17" spans="1:9" x14ac:dyDescent="0.25">
      <c r="A17" s="46" t="s">
        <v>25</v>
      </c>
      <c r="B17" s="47">
        <f>SUM(B18:B24)</f>
        <v>25530664.25</v>
      </c>
      <c r="C17" s="47">
        <f>SUM(C18:C24)</f>
        <v>25173957.470000003</v>
      </c>
      <c r="D17" s="48" t="s">
        <v>26</v>
      </c>
      <c r="E17" s="173">
        <v>2331556.0499999998</v>
      </c>
      <c r="F17" s="173">
        <v>0</v>
      </c>
      <c r="H17" s="178"/>
      <c r="I17" s="170"/>
    </row>
    <row r="18" spans="1:9" x14ac:dyDescent="0.25">
      <c r="A18" s="48" t="s">
        <v>27</v>
      </c>
      <c r="B18" s="173">
        <v>13726642.109999999</v>
      </c>
      <c r="C18" s="173">
        <v>9076654.2200000007</v>
      </c>
      <c r="D18" s="48" t="s">
        <v>28</v>
      </c>
      <c r="E18" s="173">
        <v>2606985.2400000002</v>
      </c>
      <c r="F18" s="173">
        <v>2851196.64</v>
      </c>
      <c r="H18" s="178"/>
      <c r="I18" s="170"/>
    </row>
    <row r="19" spans="1:9" x14ac:dyDescent="0.25">
      <c r="A19" s="48" t="s">
        <v>29</v>
      </c>
      <c r="B19" s="173">
        <v>3352050.87</v>
      </c>
      <c r="C19" s="173">
        <v>6245298.7000000002</v>
      </c>
      <c r="D19" s="46" t="s">
        <v>30</v>
      </c>
      <c r="E19" s="47">
        <f>SUM(E20:E22)</f>
        <v>0</v>
      </c>
      <c r="F19" s="47">
        <f>SUM(F20:F22)</f>
        <v>0</v>
      </c>
    </row>
    <row r="20" spans="1:9" x14ac:dyDescent="0.25">
      <c r="A20" s="48" t="s">
        <v>31</v>
      </c>
      <c r="B20" s="173">
        <v>335455.65000000002</v>
      </c>
      <c r="C20" s="173">
        <v>241920.96</v>
      </c>
      <c r="D20" s="48" t="s">
        <v>32</v>
      </c>
      <c r="E20" s="190">
        <v>0</v>
      </c>
      <c r="F20" s="159">
        <v>0</v>
      </c>
    </row>
    <row r="21" spans="1:9" x14ac:dyDescent="0.25">
      <c r="A21" s="48" t="s">
        <v>33</v>
      </c>
      <c r="B21" s="173">
        <v>1012045.59</v>
      </c>
      <c r="C21" s="173">
        <v>1184288.25</v>
      </c>
      <c r="D21" s="48" t="s">
        <v>34</v>
      </c>
      <c r="E21" s="190">
        <v>0</v>
      </c>
      <c r="F21" s="159">
        <v>0</v>
      </c>
    </row>
    <row r="22" spans="1:9" x14ac:dyDescent="0.25">
      <c r="A22" s="48" t="s">
        <v>35</v>
      </c>
      <c r="B22" s="173">
        <v>69800</v>
      </c>
      <c r="C22" s="173">
        <v>69800</v>
      </c>
      <c r="D22" s="48" t="s">
        <v>36</v>
      </c>
      <c r="E22" s="190">
        <v>0</v>
      </c>
      <c r="F22" s="159">
        <v>0</v>
      </c>
    </row>
    <row r="23" spans="1:9" x14ac:dyDescent="0.25">
      <c r="A23" s="48" t="s">
        <v>37</v>
      </c>
      <c r="B23" s="173">
        <v>0</v>
      </c>
      <c r="C23" s="173">
        <v>0</v>
      </c>
      <c r="D23" s="46" t="s">
        <v>38</v>
      </c>
      <c r="E23" s="47">
        <f>E24+E25</f>
        <v>0</v>
      </c>
      <c r="F23" s="47">
        <f>F24+F25</f>
        <v>0</v>
      </c>
    </row>
    <row r="24" spans="1:9" x14ac:dyDescent="0.25">
      <c r="A24" s="48" t="s">
        <v>39</v>
      </c>
      <c r="B24" s="173">
        <v>7034670.0300000003</v>
      </c>
      <c r="C24" s="173">
        <v>8355995.3399999999</v>
      </c>
      <c r="D24" s="48" t="s">
        <v>40</v>
      </c>
      <c r="E24" s="190">
        <v>0</v>
      </c>
      <c r="F24" s="159">
        <v>0</v>
      </c>
    </row>
    <row r="25" spans="1:9" x14ac:dyDescent="0.25">
      <c r="A25" s="46" t="s">
        <v>41</v>
      </c>
      <c r="B25" s="47">
        <f>SUM(B26:B30)</f>
        <v>11404896.790000001</v>
      </c>
      <c r="C25" s="47">
        <f>SUM(C26:C30)</f>
        <v>19408127.209999997</v>
      </c>
      <c r="D25" s="48" t="s">
        <v>42</v>
      </c>
      <c r="E25" s="190">
        <v>0</v>
      </c>
      <c r="F25" s="159">
        <v>0</v>
      </c>
    </row>
    <row r="26" spans="1:9" x14ac:dyDescent="0.25">
      <c r="A26" s="48" t="s">
        <v>43</v>
      </c>
      <c r="B26" s="173">
        <v>391063.26</v>
      </c>
      <c r="C26" s="173">
        <v>391063.26</v>
      </c>
      <c r="D26" s="46" t="s">
        <v>44</v>
      </c>
      <c r="E26" s="190">
        <v>0</v>
      </c>
      <c r="F26" s="159">
        <v>0</v>
      </c>
    </row>
    <row r="27" spans="1:9" x14ac:dyDescent="0.25">
      <c r="A27" s="48" t="s">
        <v>45</v>
      </c>
      <c r="B27" s="173">
        <v>109784.14</v>
      </c>
      <c r="C27" s="173">
        <v>109784.14</v>
      </c>
      <c r="D27" s="46" t="s">
        <v>46</v>
      </c>
      <c r="E27" s="47">
        <f>SUM(E28:E30)</f>
        <v>0</v>
      </c>
      <c r="F27" s="47">
        <f>SUM(F28:F30)</f>
        <v>0</v>
      </c>
    </row>
    <row r="28" spans="1:9" x14ac:dyDescent="0.25">
      <c r="A28" s="48" t="s">
        <v>47</v>
      </c>
      <c r="B28" s="173">
        <v>0</v>
      </c>
      <c r="C28" s="173">
        <v>0</v>
      </c>
      <c r="D28" s="48" t="s">
        <v>48</v>
      </c>
      <c r="E28" s="190">
        <v>0</v>
      </c>
      <c r="F28" s="159">
        <v>0</v>
      </c>
    </row>
    <row r="29" spans="1:9" x14ac:dyDescent="0.25">
      <c r="A29" s="48" t="s">
        <v>49</v>
      </c>
      <c r="B29" s="173">
        <v>10904049.390000001</v>
      </c>
      <c r="C29" s="173">
        <v>18907279.809999999</v>
      </c>
      <c r="D29" s="48" t="s">
        <v>50</v>
      </c>
      <c r="E29" s="190">
        <v>0</v>
      </c>
      <c r="F29" s="159">
        <v>0</v>
      </c>
    </row>
    <row r="30" spans="1:9" x14ac:dyDescent="0.25">
      <c r="A30" s="48" t="s">
        <v>51</v>
      </c>
      <c r="B30" s="173">
        <v>0</v>
      </c>
      <c r="C30" s="173">
        <v>0</v>
      </c>
      <c r="D30" s="48" t="s">
        <v>52</v>
      </c>
      <c r="E30" s="190">
        <v>0</v>
      </c>
      <c r="F30" s="159">
        <v>0</v>
      </c>
    </row>
    <row r="31" spans="1:9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698013</v>
      </c>
      <c r="F31" s="47">
        <f>SUM(F32:F37)</f>
        <v>3513</v>
      </c>
    </row>
    <row r="32" spans="1:9" x14ac:dyDescent="0.25">
      <c r="A32" s="48" t="s">
        <v>55</v>
      </c>
      <c r="B32" s="190">
        <v>0</v>
      </c>
      <c r="C32" s="188">
        <v>0</v>
      </c>
      <c r="D32" s="48" t="s">
        <v>56</v>
      </c>
      <c r="E32" s="173">
        <v>698013</v>
      </c>
      <c r="F32" s="173">
        <v>3513</v>
      </c>
    </row>
    <row r="33" spans="1:9" ht="14.45" customHeight="1" x14ac:dyDescent="0.25">
      <c r="A33" s="48" t="s">
        <v>57</v>
      </c>
      <c r="B33" s="190">
        <v>0</v>
      </c>
      <c r="C33" s="188">
        <v>0</v>
      </c>
      <c r="D33" s="48" t="s">
        <v>58</v>
      </c>
      <c r="E33" s="190">
        <v>0</v>
      </c>
      <c r="F33" s="159">
        <v>0</v>
      </c>
    </row>
    <row r="34" spans="1:9" ht="14.45" customHeight="1" x14ac:dyDescent="0.25">
      <c r="A34" s="48" t="s">
        <v>59</v>
      </c>
      <c r="B34" s="190">
        <v>0</v>
      </c>
      <c r="C34" s="188">
        <v>0</v>
      </c>
      <c r="D34" s="48" t="s">
        <v>60</v>
      </c>
      <c r="E34" s="190">
        <v>0</v>
      </c>
      <c r="F34" s="159">
        <v>0</v>
      </c>
    </row>
    <row r="35" spans="1:9" ht="14.45" customHeight="1" x14ac:dyDescent="0.25">
      <c r="A35" s="48" t="s">
        <v>61</v>
      </c>
      <c r="B35" s="190">
        <v>0</v>
      </c>
      <c r="C35" s="188">
        <v>0</v>
      </c>
      <c r="D35" s="48" t="s">
        <v>62</v>
      </c>
      <c r="E35" s="190">
        <v>0</v>
      </c>
      <c r="F35" s="159">
        <v>0</v>
      </c>
    </row>
    <row r="36" spans="1:9" ht="14.45" customHeight="1" x14ac:dyDescent="0.25">
      <c r="A36" s="48" t="s">
        <v>63</v>
      </c>
      <c r="B36" s="190">
        <v>0</v>
      </c>
      <c r="C36" s="188">
        <v>0</v>
      </c>
      <c r="D36" s="48" t="s">
        <v>64</v>
      </c>
      <c r="E36" s="190">
        <v>0</v>
      </c>
      <c r="F36" s="159">
        <v>0</v>
      </c>
    </row>
    <row r="37" spans="1:9" ht="14.45" customHeight="1" x14ac:dyDescent="0.25">
      <c r="A37" s="46" t="s">
        <v>65</v>
      </c>
      <c r="B37" s="173">
        <v>3998</v>
      </c>
      <c r="C37" s="173">
        <v>12824.17</v>
      </c>
      <c r="D37" s="48" t="s">
        <v>66</v>
      </c>
      <c r="E37" s="190">
        <v>0</v>
      </c>
      <c r="F37" s="159">
        <v>0</v>
      </c>
    </row>
    <row r="38" spans="1:9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9" x14ac:dyDescent="0.25">
      <c r="A39" s="48" t="s">
        <v>69</v>
      </c>
      <c r="B39" s="190">
        <v>0</v>
      </c>
      <c r="C39" s="179">
        <v>0</v>
      </c>
      <c r="D39" s="48" t="s">
        <v>70</v>
      </c>
      <c r="E39" s="190">
        <v>0</v>
      </c>
      <c r="F39" s="159">
        <v>0</v>
      </c>
    </row>
    <row r="40" spans="1:9" x14ac:dyDescent="0.25">
      <c r="A40" s="48" t="s">
        <v>71</v>
      </c>
      <c r="B40" s="190">
        <v>0</v>
      </c>
      <c r="C40" s="179">
        <v>0</v>
      </c>
      <c r="D40" s="48" t="s">
        <v>72</v>
      </c>
      <c r="E40" s="190">
        <v>0</v>
      </c>
      <c r="F40" s="159">
        <v>0</v>
      </c>
    </row>
    <row r="41" spans="1:9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190">
        <v>0</v>
      </c>
      <c r="F41" s="159">
        <v>0</v>
      </c>
    </row>
    <row r="42" spans="1:9" x14ac:dyDescent="0.25">
      <c r="A42" s="48" t="s">
        <v>75</v>
      </c>
      <c r="B42" s="190">
        <v>0</v>
      </c>
      <c r="C42" s="179">
        <v>0</v>
      </c>
      <c r="D42" s="46" t="s">
        <v>76</v>
      </c>
      <c r="E42" s="47">
        <f>SUM(E43:E45)</f>
        <v>5955213.8300000001</v>
      </c>
      <c r="F42" s="47">
        <f>SUM(F43:F45)</f>
        <v>4803977.6400000006</v>
      </c>
    </row>
    <row r="43" spans="1:9" x14ac:dyDescent="0.25">
      <c r="A43" s="48" t="s">
        <v>77</v>
      </c>
      <c r="B43" s="190">
        <v>0</v>
      </c>
      <c r="C43" s="179">
        <v>0</v>
      </c>
      <c r="D43" s="48" t="s">
        <v>78</v>
      </c>
      <c r="E43" s="173">
        <v>5954787.1200000001</v>
      </c>
      <c r="F43" s="173">
        <v>4803664.8600000003</v>
      </c>
    </row>
    <row r="44" spans="1:9" x14ac:dyDescent="0.25">
      <c r="A44" s="48" t="s">
        <v>79</v>
      </c>
      <c r="B44" s="190">
        <v>0</v>
      </c>
      <c r="C44" s="179">
        <v>0</v>
      </c>
      <c r="D44" s="48" t="s">
        <v>80</v>
      </c>
      <c r="E44" s="173">
        <v>0</v>
      </c>
      <c r="F44" s="173">
        <v>0</v>
      </c>
    </row>
    <row r="45" spans="1:9" x14ac:dyDescent="0.25">
      <c r="A45" s="48" t="s">
        <v>81</v>
      </c>
      <c r="B45" s="190">
        <v>0</v>
      </c>
      <c r="C45" s="179">
        <v>0</v>
      </c>
      <c r="D45" s="48" t="s">
        <v>82</v>
      </c>
      <c r="E45" s="173">
        <v>426.71</v>
      </c>
      <c r="F45" s="173">
        <v>312.77999999999997</v>
      </c>
    </row>
    <row r="46" spans="1:9" x14ac:dyDescent="0.25">
      <c r="A46" s="45"/>
      <c r="B46" s="191"/>
      <c r="C46" s="49"/>
      <c r="D46" s="45"/>
      <c r="E46" s="189"/>
      <c r="F46" s="189"/>
    </row>
    <row r="47" spans="1:9" x14ac:dyDescent="0.25">
      <c r="A47" s="3" t="s">
        <v>83</v>
      </c>
      <c r="B47" s="4">
        <f>B9+B17+B25+B31+B37+B38+B41</f>
        <v>196034306.72</v>
      </c>
      <c r="C47" s="4">
        <f>C9+C17+C25+C31+C37+C38+C41</f>
        <v>163681416.27000001</v>
      </c>
      <c r="D47" s="2" t="s">
        <v>84</v>
      </c>
      <c r="E47" s="4">
        <f>E9+E19+E23+E26+E27+E31+E38+E42</f>
        <v>116752027.64999999</v>
      </c>
      <c r="F47" s="4">
        <f>F9+F19+F23+F26+F27+F31+F38+F42</f>
        <v>100734236.10000001</v>
      </c>
      <c r="H47" s="177"/>
      <c r="I47" s="177"/>
    </row>
    <row r="48" spans="1:9" x14ac:dyDescent="0.25">
      <c r="A48" s="45"/>
      <c r="B48" s="191"/>
      <c r="C48" s="49"/>
      <c r="D48" s="45"/>
      <c r="E48" s="49"/>
      <c r="F48" s="49"/>
    </row>
    <row r="49" spans="1:8" x14ac:dyDescent="0.25">
      <c r="A49" s="2" t="s">
        <v>85</v>
      </c>
      <c r="B49" s="191"/>
      <c r="C49" s="49"/>
      <c r="D49" s="2" t="s">
        <v>86</v>
      </c>
      <c r="E49" s="49"/>
      <c r="F49" s="49"/>
    </row>
    <row r="50" spans="1:8" x14ac:dyDescent="0.25">
      <c r="A50" s="46" t="s">
        <v>87</v>
      </c>
      <c r="B50" s="173">
        <v>0</v>
      </c>
      <c r="C50" s="173">
        <v>0</v>
      </c>
      <c r="D50" s="46" t="s">
        <v>88</v>
      </c>
      <c r="E50" s="190">
        <v>0</v>
      </c>
      <c r="F50" s="173">
        <v>0</v>
      </c>
    </row>
    <row r="51" spans="1:8" x14ac:dyDescent="0.25">
      <c r="A51" s="46" t="s">
        <v>89</v>
      </c>
      <c r="B51" s="173">
        <v>0</v>
      </c>
      <c r="C51" s="173">
        <v>0</v>
      </c>
      <c r="D51" s="46" t="s">
        <v>90</v>
      </c>
      <c r="E51" s="190">
        <v>0</v>
      </c>
      <c r="F51" s="173">
        <v>0</v>
      </c>
    </row>
    <row r="52" spans="1:8" x14ac:dyDescent="0.25">
      <c r="A52" s="46" t="s">
        <v>91</v>
      </c>
      <c r="B52" s="173">
        <v>3201128741.7600002</v>
      </c>
      <c r="C52" s="173">
        <v>416127483.35000002</v>
      </c>
      <c r="D52" s="46" t="s">
        <v>92</v>
      </c>
      <c r="E52" s="190">
        <v>0</v>
      </c>
      <c r="F52" s="173">
        <v>0</v>
      </c>
    </row>
    <row r="53" spans="1:8" x14ac:dyDescent="0.25">
      <c r="A53" s="46" t="s">
        <v>93</v>
      </c>
      <c r="B53" s="173">
        <v>210886160.88999999</v>
      </c>
      <c r="C53" s="173">
        <v>223184776.33000001</v>
      </c>
      <c r="D53" s="46" t="s">
        <v>94</v>
      </c>
      <c r="E53" s="190">
        <v>0</v>
      </c>
      <c r="F53" s="173">
        <v>0</v>
      </c>
    </row>
    <row r="54" spans="1:8" x14ac:dyDescent="0.25">
      <c r="A54" s="46" t="s">
        <v>95</v>
      </c>
      <c r="B54" s="173">
        <v>5206793.5</v>
      </c>
      <c r="C54" s="173">
        <v>5206793.5</v>
      </c>
      <c r="D54" s="46" t="s">
        <v>96</v>
      </c>
      <c r="E54" s="190">
        <v>0</v>
      </c>
      <c r="F54" s="173">
        <v>0</v>
      </c>
    </row>
    <row r="55" spans="1:8" x14ac:dyDescent="0.25">
      <c r="A55" s="46" t="s">
        <v>97</v>
      </c>
      <c r="B55" s="173">
        <v>-198492674.22999999</v>
      </c>
      <c r="C55" s="173">
        <v>-193849983.06</v>
      </c>
      <c r="D55" s="50" t="s">
        <v>98</v>
      </c>
      <c r="E55" s="190">
        <v>0</v>
      </c>
      <c r="F55" s="173">
        <v>0</v>
      </c>
    </row>
    <row r="56" spans="1:8" x14ac:dyDescent="0.25">
      <c r="A56" s="46" t="s">
        <v>99</v>
      </c>
      <c r="B56" s="173">
        <v>96610</v>
      </c>
      <c r="C56" s="173">
        <v>96610</v>
      </c>
      <c r="D56" s="45"/>
      <c r="E56" s="191"/>
      <c r="F56" s="49"/>
    </row>
    <row r="57" spans="1:8" x14ac:dyDescent="0.25">
      <c r="A57" s="46" t="s">
        <v>100</v>
      </c>
      <c r="B57" s="173">
        <v>0</v>
      </c>
      <c r="C57" s="17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8" x14ac:dyDescent="0.25">
      <c r="A58" s="46" t="s">
        <v>102</v>
      </c>
      <c r="B58" s="173">
        <v>14616191.310000001</v>
      </c>
      <c r="C58" s="173">
        <v>14616191.310000001</v>
      </c>
      <c r="D58" s="45"/>
      <c r="E58" s="191"/>
      <c r="F58" s="49"/>
    </row>
    <row r="59" spans="1:8" x14ac:dyDescent="0.25">
      <c r="A59" s="45"/>
      <c r="B59" s="191"/>
      <c r="C59" s="49"/>
      <c r="D59" s="2" t="s">
        <v>103</v>
      </c>
      <c r="E59" s="4">
        <f>E47+E57</f>
        <v>116752027.64999999</v>
      </c>
      <c r="F59" s="4">
        <f>F47+F57</f>
        <v>100734236.10000001</v>
      </c>
      <c r="H59" s="170"/>
    </row>
    <row r="60" spans="1:8" x14ac:dyDescent="0.25">
      <c r="A60" s="3" t="s">
        <v>104</v>
      </c>
      <c r="B60" s="4">
        <f>SUM(B50:B58)</f>
        <v>3233441823.23</v>
      </c>
      <c r="C60" s="4">
        <f>SUM(C50:C58)</f>
        <v>465381871.43000007</v>
      </c>
      <c r="D60" s="45"/>
      <c r="E60" s="191"/>
      <c r="F60" s="49"/>
    </row>
    <row r="61" spans="1:8" x14ac:dyDescent="0.25">
      <c r="A61" s="45"/>
      <c r="B61" s="191"/>
      <c r="C61" s="49"/>
      <c r="D61" s="51" t="s">
        <v>105</v>
      </c>
      <c r="E61" s="191"/>
      <c r="F61" s="49"/>
    </row>
    <row r="62" spans="1:8" x14ac:dyDescent="0.25">
      <c r="A62" s="3" t="s">
        <v>106</v>
      </c>
      <c r="B62" s="4">
        <f>SUM(B47+B60)</f>
        <v>3429476129.9499998</v>
      </c>
      <c r="C62" s="4">
        <f>SUM(C47+C60)</f>
        <v>629063287.70000005</v>
      </c>
      <c r="D62" s="45"/>
      <c r="E62" s="191"/>
      <c r="F62" s="49"/>
    </row>
    <row r="63" spans="1:8" x14ac:dyDescent="0.25">
      <c r="A63" s="45"/>
      <c r="B63" s="45"/>
      <c r="C63" s="45"/>
      <c r="D63" s="52" t="s">
        <v>107</v>
      </c>
      <c r="E63" s="47">
        <f>SUM(E64:E66)</f>
        <v>3923963.31</v>
      </c>
      <c r="F63" s="47">
        <f>SUM(F64:F66)</f>
        <v>3923963.31</v>
      </c>
    </row>
    <row r="64" spans="1:8" x14ac:dyDescent="0.25">
      <c r="A64" s="45"/>
      <c r="B64" s="45"/>
      <c r="C64" s="45"/>
      <c r="D64" s="46" t="s">
        <v>108</v>
      </c>
      <c r="E64" s="173">
        <v>0</v>
      </c>
      <c r="F64" s="173">
        <v>0</v>
      </c>
    </row>
    <row r="65" spans="1:6" x14ac:dyDescent="0.25">
      <c r="A65" s="45"/>
      <c r="B65" s="45"/>
      <c r="C65" s="45"/>
      <c r="D65" s="50" t="s">
        <v>109</v>
      </c>
      <c r="E65" s="173">
        <v>3923963.31</v>
      </c>
      <c r="F65" s="173">
        <v>3923963.31</v>
      </c>
    </row>
    <row r="66" spans="1:6" x14ac:dyDescent="0.25">
      <c r="A66" s="45"/>
      <c r="B66" s="45"/>
      <c r="C66" s="45"/>
      <c r="D66" s="46" t="s">
        <v>110</v>
      </c>
      <c r="E66" s="173">
        <v>0</v>
      </c>
      <c r="F66" s="173">
        <v>0</v>
      </c>
    </row>
    <row r="67" spans="1:6" x14ac:dyDescent="0.25">
      <c r="A67" s="45"/>
      <c r="B67" s="45"/>
      <c r="C67" s="45"/>
      <c r="D67" s="45"/>
      <c r="E67" s="191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3308800138.9900002</v>
      </c>
      <c r="F68" s="47">
        <f>SUM(F69:F73)</f>
        <v>524405088.29000008</v>
      </c>
    </row>
    <row r="69" spans="1:6" x14ac:dyDescent="0.25">
      <c r="A69" s="53"/>
      <c r="B69" s="45"/>
      <c r="C69" s="45"/>
      <c r="D69" s="46" t="s">
        <v>112</v>
      </c>
      <c r="E69" s="173">
        <v>142382636.65000001</v>
      </c>
      <c r="F69" s="173">
        <v>-153061325.63999999</v>
      </c>
    </row>
    <row r="70" spans="1:6" x14ac:dyDescent="0.25">
      <c r="A70" s="53"/>
      <c r="B70" s="45"/>
      <c r="C70" s="45"/>
      <c r="D70" s="46" t="s">
        <v>113</v>
      </c>
      <c r="E70" s="173">
        <v>2819823217.1799998</v>
      </c>
      <c r="F70" s="173">
        <v>627200948.82000005</v>
      </c>
    </row>
    <row r="71" spans="1:6" x14ac:dyDescent="0.25">
      <c r="A71" s="53"/>
      <c r="B71" s="45"/>
      <c r="C71" s="45"/>
      <c r="D71" s="46" t="s">
        <v>114</v>
      </c>
      <c r="E71" s="173">
        <v>296328820.05000001</v>
      </c>
      <c r="F71" s="173">
        <v>0</v>
      </c>
    </row>
    <row r="72" spans="1:6" x14ac:dyDescent="0.25">
      <c r="A72" s="53"/>
      <c r="B72" s="45"/>
      <c r="C72" s="45"/>
      <c r="D72" s="46" t="s">
        <v>115</v>
      </c>
      <c r="E72" s="173">
        <v>50265465.109999999</v>
      </c>
      <c r="F72" s="173">
        <v>50265465.109999999</v>
      </c>
    </row>
    <row r="73" spans="1:6" x14ac:dyDescent="0.25">
      <c r="A73" s="53"/>
      <c r="B73" s="45"/>
      <c r="C73" s="45"/>
      <c r="D73" s="46" t="s">
        <v>116</v>
      </c>
      <c r="E73" s="173">
        <v>0</v>
      </c>
      <c r="F73" s="173">
        <v>0</v>
      </c>
    </row>
    <row r="74" spans="1:6" x14ac:dyDescent="0.25">
      <c r="A74" s="53"/>
      <c r="B74" s="45"/>
      <c r="C74" s="45"/>
      <c r="D74" s="45"/>
      <c r="E74" s="191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190">
        <v>0</v>
      </c>
      <c r="F76" s="159">
        <v>0</v>
      </c>
    </row>
    <row r="77" spans="1:6" x14ac:dyDescent="0.25">
      <c r="A77" s="53"/>
      <c r="B77" s="45"/>
      <c r="C77" s="45"/>
      <c r="D77" s="46" t="s">
        <v>119</v>
      </c>
      <c r="E77" s="190">
        <v>0</v>
      </c>
      <c r="F77" s="159">
        <v>0</v>
      </c>
    </row>
    <row r="78" spans="1:6" x14ac:dyDescent="0.25">
      <c r="A78" s="53"/>
      <c r="B78" s="45"/>
      <c r="C78" s="45"/>
      <c r="D78" s="45"/>
      <c r="E78" s="191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3312724102.3000002</v>
      </c>
      <c r="F79" s="4">
        <f>F63+F68+F75</f>
        <v>528329051.60000008</v>
      </c>
    </row>
    <row r="80" spans="1:6" x14ac:dyDescent="0.25">
      <c r="A80" s="53"/>
      <c r="B80" s="45"/>
      <c r="C80" s="45"/>
      <c r="D80" s="45"/>
      <c r="E80" s="191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3429476129.9500003</v>
      </c>
      <c r="F81" s="4">
        <f>F59+F79</f>
        <v>629063287.70000005</v>
      </c>
    </row>
    <row r="82" spans="1:6" x14ac:dyDescent="0.25">
      <c r="A82" s="54"/>
      <c r="B82" s="55"/>
      <c r="C82" s="55"/>
      <c r="D82" s="55"/>
      <c r="E82" s="56"/>
      <c r="F82" s="56"/>
    </row>
    <row r="84" spans="1:6" x14ac:dyDescent="0.25">
      <c r="B84" s="177"/>
      <c r="E84" s="180"/>
      <c r="F84" s="180"/>
    </row>
    <row r="85" spans="1:6" x14ac:dyDescent="0.25">
      <c r="B85" s="177"/>
      <c r="E85" s="177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9:F9 E67:F68 B43:C49 B9:C9 B17:C17 B25:C25 E74:F81 B38:C41 E47:F47 E56:F63 B59:C62 B31:C36 E19:F31 E33:F4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1" orientation="landscape" horizontalDpi="1200" verticalDpi="1200" r:id="rId1"/>
  <ignoredErrors>
    <ignoredError sqref="E48:E4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B30" sqref="B30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47" t="s">
        <v>439</v>
      </c>
      <c r="B1" s="239"/>
      <c r="C1" s="239"/>
      <c r="D1" s="239"/>
      <c r="E1" s="239"/>
      <c r="F1" s="239"/>
      <c r="G1" s="240"/>
    </row>
    <row r="2" spans="1:7" x14ac:dyDescent="0.25">
      <c r="A2" s="259" t="str">
        <f>'Formato 1'!A2</f>
        <v xml:space="preserve"> Municipio de Guanajuato</v>
      </c>
      <c r="B2" s="260"/>
      <c r="C2" s="260"/>
      <c r="D2" s="260"/>
      <c r="E2" s="260"/>
      <c r="F2" s="260"/>
      <c r="G2" s="261"/>
    </row>
    <row r="3" spans="1:7" x14ac:dyDescent="0.25">
      <c r="A3" s="256" t="s">
        <v>440</v>
      </c>
      <c r="B3" s="257"/>
      <c r="C3" s="257"/>
      <c r="D3" s="257"/>
      <c r="E3" s="257"/>
      <c r="F3" s="257"/>
      <c r="G3" s="258"/>
    </row>
    <row r="4" spans="1:7" x14ac:dyDescent="0.25">
      <c r="A4" s="256" t="s">
        <v>2</v>
      </c>
      <c r="B4" s="257"/>
      <c r="C4" s="257"/>
      <c r="D4" s="257"/>
      <c r="E4" s="257"/>
      <c r="F4" s="257"/>
      <c r="G4" s="258"/>
    </row>
    <row r="5" spans="1:7" x14ac:dyDescent="0.25">
      <c r="A5" s="250" t="s">
        <v>441</v>
      </c>
      <c r="B5" s="251"/>
      <c r="C5" s="251"/>
      <c r="D5" s="251"/>
      <c r="E5" s="251"/>
      <c r="F5" s="251"/>
      <c r="G5" s="252"/>
    </row>
    <row r="6" spans="1:7" ht="30" x14ac:dyDescent="0.25">
      <c r="A6" s="138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555</v>
      </c>
      <c r="B7" s="118">
        <f t="shared" ref="B7:G7" si="0">SUM(B8:B19)</f>
        <v>726074048</v>
      </c>
      <c r="C7" s="118">
        <f t="shared" si="0"/>
        <v>748001484.24960005</v>
      </c>
      <c r="D7" s="118">
        <f t="shared" si="0"/>
        <v>771189530.26133752</v>
      </c>
      <c r="E7" s="118">
        <f t="shared" si="0"/>
        <v>794325216.16917753</v>
      </c>
      <c r="F7" s="118">
        <f t="shared" si="0"/>
        <v>0</v>
      </c>
      <c r="G7" s="118">
        <f t="shared" si="0"/>
        <v>0</v>
      </c>
    </row>
    <row r="8" spans="1:7" x14ac:dyDescent="0.25">
      <c r="A8" s="58" t="s">
        <v>556</v>
      </c>
      <c r="B8" s="75">
        <v>141058928</v>
      </c>
      <c r="C8" s="75">
        <v>145318907.62560001</v>
      </c>
      <c r="D8" s="75">
        <v>149823793.76199359</v>
      </c>
      <c r="E8" s="75">
        <v>154318507.57485339</v>
      </c>
      <c r="F8" s="75">
        <v>0</v>
      </c>
      <c r="G8" s="75">
        <v>0</v>
      </c>
    </row>
    <row r="9" spans="1:7" ht="15.75" customHeight="1" x14ac:dyDescent="0.25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480</v>
      </c>
      <c r="B11" s="75">
        <v>120687489</v>
      </c>
      <c r="C11" s="75">
        <v>124332251.16779999</v>
      </c>
      <c r="D11" s="75">
        <v>128186550.95400178</v>
      </c>
      <c r="E11" s="75">
        <v>132032147.48262185</v>
      </c>
      <c r="F11" s="75">
        <v>0</v>
      </c>
      <c r="G11" s="75">
        <v>0</v>
      </c>
    </row>
    <row r="12" spans="1:7" x14ac:dyDescent="0.25">
      <c r="A12" s="58" t="s">
        <v>558</v>
      </c>
      <c r="B12" s="75">
        <v>14320784</v>
      </c>
      <c r="C12" s="75">
        <v>14753271.6768</v>
      </c>
      <c r="D12" s="75">
        <v>15210623.098780798</v>
      </c>
      <c r="E12" s="75">
        <v>15666941.791744223</v>
      </c>
      <c r="F12" s="75">
        <v>0</v>
      </c>
      <c r="G12" s="75">
        <v>0</v>
      </c>
    </row>
    <row r="13" spans="1:7" x14ac:dyDescent="0.25">
      <c r="A13" s="58" t="s">
        <v>559</v>
      </c>
      <c r="B13" s="75">
        <v>17997518</v>
      </c>
      <c r="C13" s="75">
        <v>18541043.0436</v>
      </c>
      <c r="D13" s="75">
        <v>19115815.3779516</v>
      </c>
      <c r="E13" s="75">
        <v>19689289.83929015</v>
      </c>
      <c r="F13" s="75">
        <v>0</v>
      </c>
      <c r="G13" s="75">
        <v>0</v>
      </c>
    </row>
    <row r="14" spans="1:7" x14ac:dyDescent="0.25">
      <c r="A14" s="59" t="s">
        <v>483</v>
      </c>
      <c r="B14" s="75"/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426990497</v>
      </c>
      <c r="C15" s="75">
        <v>439885610.00940001</v>
      </c>
      <c r="D15" s="75">
        <v>453522063.91969138</v>
      </c>
      <c r="E15" s="75">
        <v>467127725.83728212</v>
      </c>
      <c r="F15" s="75">
        <v>0</v>
      </c>
      <c r="G15" s="75">
        <v>0</v>
      </c>
    </row>
    <row r="16" spans="1:7" x14ac:dyDescent="0.25">
      <c r="A16" s="58" t="s">
        <v>560</v>
      </c>
      <c r="B16" s="75">
        <v>4541762</v>
      </c>
      <c r="C16" s="75">
        <v>4678923.2123999996</v>
      </c>
      <c r="D16" s="75">
        <v>4823969.8319843989</v>
      </c>
      <c r="E16" s="75">
        <v>4968688.9269439308</v>
      </c>
      <c r="F16" s="75">
        <v>0</v>
      </c>
      <c r="G16" s="75">
        <v>0</v>
      </c>
    </row>
    <row r="17" spans="1:7" x14ac:dyDescent="0.25">
      <c r="A17" s="58" t="s">
        <v>486</v>
      </c>
      <c r="B17" s="75">
        <v>477070</v>
      </c>
      <c r="C17" s="75">
        <v>491477.51400000002</v>
      </c>
      <c r="D17" s="75">
        <v>506713.316934</v>
      </c>
      <c r="E17" s="75">
        <v>521914.71644202003</v>
      </c>
      <c r="F17" s="75">
        <v>0</v>
      </c>
      <c r="G17" s="75">
        <v>0</v>
      </c>
    </row>
    <row r="18" spans="1:7" x14ac:dyDescent="0.25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1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570</v>
      </c>
      <c r="B20" s="75"/>
      <c r="C20" s="75"/>
      <c r="D20" s="75"/>
      <c r="E20" s="75"/>
      <c r="F20" s="75"/>
      <c r="G20" s="75"/>
    </row>
    <row r="21" spans="1:7" x14ac:dyDescent="0.25">
      <c r="A21" s="3" t="s">
        <v>563</v>
      </c>
      <c r="B21" s="118">
        <f t="shared" ref="B21:G21" si="1">SUM(B22:B26)</f>
        <v>241433571</v>
      </c>
      <c r="C21" s="118">
        <f t="shared" si="1"/>
        <v>248724864.84420002</v>
      </c>
      <c r="D21" s="118">
        <f t="shared" si="1"/>
        <v>256435335.65437019</v>
      </c>
      <c r="E21" s="118">
        <f t="shared" si="1"/>
        <v>264128395.72400129</v>
      </c>
      <c r="F21" s="118">
        <f t="shared" si="1"/>
        <v>0</v>
      </c>
      <c r="G21" s="118">
        <f t="shared" si="1"/>
        <v>0</v>
      </c>
    </row>
    <row r="22" spans="1:7" x14ac:dyDescent="0.25">
      <c r="A22" s="58" t="s">
        <v>564</v>
      </c>
      <c r="B22" s="76">
        <v>237133571</v>
      </c>
      <c r="C22" s="75">
        <v>244295004.84420002</v>
      </c>
      <c r="D22" s="75">
        <v>251868149.99437019</v>
      </c>
      <c r="E22" s="75">
        <v>259424194.4942013</v>
      </c>
      <c r="F22" s="76">
        <v>0</v>
      </c>
      <c r="G22" s="76">
        <v>0</v>
      </c>
    </row>
    <row r="23" spans="1:7" x14ac:dyDescent="0.25">
      <c r="A23" s="58" t="s">
        <v>565</v>
      </c>
      <c r="B23" s="76">
        <v>0</v>
      </c>
      <c r="C23" s="76">
        <v>0</v>
      </c>
      <c r="D23" s="76">
        <v>0</v>
      </c>
      <c r="E23" s="75">
        <v>0</v>
      </c>
      <c r="F23" s="76">
        <v>0</v>
      </c>
      <c r="G23" s="76">
        <v>0</v>
      </c>
    </row>
    <row r="24" spans="1:7" x14ac:dyDescent="0.25">
      <c r="A24" s="58" t="s">
        <v>491</v>
      </c>
      <c r="B24" s="76">
        <v>0</v>
      </c>
      <c r="C24" s="76">
        <v>0</v>
      </c>
      <c r="D24" s="76">
        <v>0</v>
      </c>
      <c r="E24" s="75">
        <v>0</v>
      </c>
      <c r="F24" s="76">
        <v>0</v>
      </c>
      <c r="G24" s="76">
        <v>0</v>
      </c>
    </row>
    <row r="25" spans="1:7" ht="30" x14ac:dyDescent="0.25">
      <c r="A25" s="59" t="s">
        <v>492</v>
      </c>
      <c r="B25" s="171">
        <v>4300000</v>
      </c>
      <c r="C25" s="47">
        <v>4429860</v>
      </c>
      <c r="D25" s="172">
        <v>4567185.6599999992</v>
      </c>
      <c r="E25" s="75">
        <v>4704201.2297999989</v>
      </c>
      <c r="F25" s="76">
        <v>0</v>
      </c>
      <c r="G25" s="76">
        <v>0</v>
      </c>
    </row>
    <row r="26" spans="1:7" x14ac:dyDescent="0.25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570</v>
      </c>
      <c r="B27" s="76"/>
      <c r="C27" s="76"/>
      <c r="D27" s="76"/>
      <c r="E27" s="76"/>
      <c r="F27" s="76"/>
      <c r="G27" s="76"/>
    </row>
    <row r="28" spans="1:7" x14ac:dyDescent="0.25">
      <c r="A28" s="3" t="s">
        <v>567</v>
      </c>
      <c r="B28" s="118">
        <f t="shared" ref="B28:G28" si="2">SUM(B29)</f>
        <v>0</v>
      </c>
      <c r="C28" s="118">
        <f t="shared" si="2"/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569</v>
      </c>
      <c r="B31" s="118">
        <f t="shared" ref="B31:G31" si="3">B21+B7+B28</f>
        <v>967507619</v>
      </c>
      <c r="C31" s="118">
        <f t="shared" si="3"/>
        <v>996726349.09380007</v>
      </c>
      <c r="D31" s="118">
        <f t="shared" si="3"/>
        <v>1027624865.9157077</v>
      </c>
      <c r="E31" s="118">
        <f t="shared" si="3"/>
        <v>1058453611.8931788</v>
      </c>
      <c r="F31" s="118">
        <f t="shared" si="3"/>
        <v>0</v>
      </c>
      <c r="G31" s="118">
        <f t="shared" si="3"/>
        <v>0</v>
      </c>
    </row>
    <row r="32" spans="1:7" ht="14.45" customHeight="1" x14ac:dyDescent="0.25">
      <c r="A32" s="45"/>
      <c r="B32" s="140"/>
      <c r="C32" s="140"/>
      <c r="D32" s="140"/>
      <c r="E32" s="140"/>
      <c r="F32" s="140"/>
      <c r="G32" s="140"/>
    </row>
    <row r="33" spans="1:7" x14ac:dyDescent="0.25">
      <c r="A33" s="143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1" t="s">
        <v>456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1" t="s">
        <v>293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3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F21:G31 B21:E21 B27:E31 B22:B26 C23:D24 C26:E2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ignoredErrors>
    <ignoredError sqref="B7:G7 B20:G21 F8:G19 B27:G31 F22:G26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G53" sqref="G5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47" t="s">
        <v>458</v>
      </c>
      <c r="B1" s="239"/>
      <c r="C1" s="239"/>
      <c r="D1" s="239"/>
      <c r="E1" s="239"/>
      <c r="F1" s="239"/>
      <c r="G1" s="240"/>
    </row>
    <row r="2" spans="1:7" x14ac:dyDescent="0.25">
      <c r="A2" s="259" t="str">
        <f>'Formato 1'!A2</f>
        <v xml:space="preserve"> Municipio de Guanajuato</v>
      </c>
      <c r="B2" s="260"/>
      <c r="C2" s="260"/>
      <c r="D2" s="260"/>
      <c r="E2" s="260"/>
      <c r="F2" s="260"/>
      <c r="G2" s="261"/>
    </row>
    <row r="3" spans="1:7" x14ac:dyDescent="0.25">
      <c r="A3" s="256" t="s">
        <v>459</v>
      </c>
      <c r="B3" s="257"/>
      <c r="C3" s="257"/>
      <c r="D3" s="257"/>
      <c r="E3" s="257"/>
      <c r="F3" s="257"/>
      <c r="G3" s="258"/>
    </row>
    <row r="4" spans="1:7" x14ac:dyDescent="0.25">
      <c r="A4" s="256" t="s">
        <v>2</v>
      </c>
      <c r="B4" s="257"/>
      <c r="C4" s="257"/>
      <c r="D4" s="257"/>
      <c r="E4" s="257"/>
      <c r="F4" s="257"/>
      <c r="G4" s="258"/>
    </row>
    <row r="5" spans="1:7" x14ac:dyDescent="0.25">
      <c r="A5" s="250" t="s">
        <v>441</v>
      </c>
      <c r="B5" s="251"/>
      <c r="C5" s="251"/>
      <c r="D5" s="251"/>
      <c r="E5" s="251"/>
      <c r="F5" s="251"/>
      <c r="G5" s="252"/>
    </row>
    <row r="6" spans="1:7" ht="30" x14ac:dyDescent="0.25">
      <c r="A6" s="138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461</v>
      </c>
      <c r="B7" s="118">
        <f t="shared" ref="B7:G7" si="0">SUM(B8:B16)</f>
        <v>726074048</v>
      </c>
      <c r="C7" s="118">
        <f t="shared" si="0"/>
        <v>748001484.24959993</v>
      </c>
      <c r="D7" s="118">
        <f t="shared" si="0"/>
        <v>771189530.26133752</v>
      </c>
      <c r="E7" s="118">
        <f t="shared" si="0"/>
        <v>794325216.16917753</v>
      </c>
      <c r="F7" s="118">
        <f t="shared" si="0"/>
        <v>0</v>
      </c>
      <c r="G7" s="118">
        <f t="shared" si="0"/>
        <v>0</v>
      </c>
    </row>
    <row r="8" spans="1:7" x14ac:dyDescent="0.25">
      <c r="A8" s="58" t="s">
        <v>573</v>
      </c>
      <c r="B8" s="75">
        <v>410496120</v>
      </c>
      <c r="C8" s="75">
        <v>422893102.824</v>
      </c>
      <c r="D8" s="75">
        <v>436002789.01154399</v>
      </c>
      <c r="E8" s="75">
        <v>449082872.68189031</v>
      </c>
      <c r="F8" s="75">
        <v>0</v>
      </c>
      <c r="G8" s="75">
        <v>0</v>
      </c>
    </row>
    <row r="9" spans="1:7" ht="15.75" customHeight="1" x14ac:dyDescent="0.25">
      <c r="A9" s="58" t="s">
        <v>574</v>
      </c>
      <c r="B9" s="75">
        <v>76732423.409999967</v>
      </c>
      <c r="C9" s="75">
        <v>79049742.596981972</v>
      </c>
      <c r="D9" s="75">
        <v>81500284.617488414</v>
      </c>
      <c r="E9" s="75">
        <v>83945293.156013072</v>
      </c>
      <c r="F9" s="75">
        <v>0</v>
      </c>
      <c r="G9" s="75">
        <v>0</v>
      </c>
    </row>
    <row r="10" spans="1:7" x14ac:dyDescent="0.25">
      <c r="A10" s="58" t="s">
        <v>464</v>
      </c>
      <c r="B10" s="75">
        <v>137913296</v>
      </c>
      <c r="C10" s="75">
        <v>142078277.53920001</v>
      </c>
      <c r="D10" s="75">
        <v>146482704.14291519</v>
      </c>
      <c r="E10" s="75">
        <v>150877185.26720265</v>
      </c>
      <c r="F10" s="75">
        <v>0</v>
      </c>
      <c r="G10" s="75">
        <v>0</v>
      </c>
    </row>
    <row r="11" spans="1:7" x14ac:dyDescent="0.25">
      <c r="A11" s="58" t="s">
        <v>465</v>
      </c>
      <c r="B11" s="75">
        <v>85782208.590000004</v>
      </c>
      <c r="C11" s="75">
        <v>88372831.289417997</v>
      </c>
      <c r="D11" s="75">
        <v>91112389.059389949</v>
      </c>
      <c r="E11" s="75">
        <v>93845760.731171653</v>
      </c>
      <c r="F11" s="75">
        <v>0</v>
      </c>
      <c r="G11" s="75">
        <v>0</v>
      </c>
    </row>
    <row r="12" spans="1:7" x14ac:dyDescent="0.25">
      <c r="A12" s="58" t="s">
        <v>575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467</v>
      </c>
      <c r="B13" s="75">
        <v>2600000</v>
      </c>
      <c r="C13" s="75">
        <v>2678520</v>
      </c>
      <c r="D13" s="75">
        <v>2761554.1199999996</v>
      </c>
      <c r="E13" s="75">
        <v>2844400.7435999997</v>
      </c>
      <c r="F13" s="75">
        <v>0</v>
      </c>
      <c r="G13" s="75">
        <v>0</v>
      </c>
    </row>
    <row r="14" spans="1:7" x14ac:dyDescent="0.25">
      <c r="A14" s="59" t="s">
        <v>468</v>
      </c>
      <c r="B14" s="75">
        <v>1800000</v>
      </c>
      <c r="C14" s="75">
        <v>1854360</v>
      </c>
      <c r="D14" s="75">
        <v>1911845.16</v>
      </c>
      <c r="E14" s="75">
        <v>1969200.5148</v>
      </c>
      <c r="F14" s="75">
        <v>0</v>
      </c>
      <c r="G14" s="75">
        <v>0</v>
      </c>
    </row>
    <row r="15" spans="1:7" x14ac:dyDescent="0.25">
      <c r="A15" s="58" t="s">
        <v>469</v>
      </c>
      <c r="B15" s="75">
        <v>10750000</v>
      </c>
      <c r="C15" s="75">
        <v>11074650</v>
      </c>
      <c r="D15" s="75">
        <v>11417964.149999999</v>
      </c>
      <c r="E15" s="75">
        <v>11760503.074499998</v>
      </c>
      <c r="F15" s="75">
        <v>0</v>
      </c>
      <c r="G15" s="75">
        <v>0</v>
      </c>
    </row>
    <row r="16" spans="1:7" x14ac:dyDescent="0.25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471</v>
      </c>
      <c r="B18" s="118">
        <f t="shared" ref="B18:G18" si="1">SUM(B19:B27)</f>
        <v>241433571</v>
      </c>
      <c r="C18" s="118">
        <f t="shared" si="1"/>
        <v>248724864.84419996</v>
      </c>
      <c r="D18" s="118">
        <f t="shared" si="1"/>
        <v>256435335.65437019</v>
      </c>
      <c r="E18" s="118">
        <f t="shared" si="1"/>
        <v>264128395.72400129</v>
      </c>
      <c r="F18" s="118">
        <f t="shared" si="1"/>
        <v>0</v>
      </c>
      <c r="G18" s="118">
        <f t="shared" si="1"/>
        <v>0</v>
      </c>
    </row>
    <row r="19" spans="1:7" x14ac:dyDescent="0.25">
      <c r="A19" s="58" t="s">
        <v>573</v>
      </c>
      <c r="B19" s="76">
        <v>154669177</v>
      </c>
      <c r="C19" s="76">
        <v>159340186.14539999</v>
      </c>
      <c r="D19" s="76">
        <v>164279731.91590738</v>
      </c>
      <c r="E19" s="76">
        <v>169208123.87338459</v>
      </c>
      <c r="F19" s="76">
        <v>0</v>
      </c>
      <c r="G19" s="76">
        <v>0</v>
      </c>
    </row>
    <row r="20" spans="1:7" x14ac:dyDescent="0.25">
      <c r="A20" s="58" t="s">
        <v>574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464</v>
      </c>
      <c r="B21" s="76">
        <v>10318058.84</v>
      </c>
      <c r="C21" s="76">
        <v>10629664.216968</v>
      </c>
      <c r="D21" s="76">
        <v>10959183.807694007</v>
      </c>
      <c r="E21" s="76">
        <v>11287959.321924828</v>
      </c>
      <c r="F21" s="76">
        <v>0</v>
      </c>
      <c r="G21" s="76">
        <v>0</v>
      </c>
    </row>
    <row r="22" spans="1:7" x14ac:dyDescent="0.25">
      <c r="A22" s="58" t="s">
        <v>465</v>
      </c>
      <c r="B22" s="76">
        <v>3293527.16</v>
      </c>
      <c r="C22" s="76">
        <v>3392991.6802320001</v>
      </c>
      <c r="D22" s="76">
        <v>3498174.422319192</v>
      </c>
      <c r="E22" s="76">
        <v>3603119.654988768</v>
      </c>
      <c r="F22" s="76">
        <v>0</v>
      </c>
      <c r="G22" s="76">
        <v>0</v>
      </c>
    </row>
    <row r="23" spans="1:7" x14ac:dyDescent="0.25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467</v>
      </c>
      <c r="B24" s="76">
        <v>69152808</v>
      </c>
      <c r="C24" s="76">
        <v>71241222.801599994</v>
      </c>
      <c r="D24" s="76">
        <v>73449700.708449587</v>
      </c>
      <c r="E24" s="76">
        <v>75653191.729703084</v>
      </c>
      <c r="F24" s="76">
        <v>0</v>
      </c>
      <c r="G24" s="76">
        <v>0</v>
      </c>
    </row>
    <row r="25" spans="1:7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4000000</v>
      </c>
      <c r="C26" s="76">
        <v>4120800</v>
      </c>
      <c r="D26" s="76">
        <v>4248544.8</v>
      </c>
      <c r="E26" s="76">
        <v>4376001.1440000003</v>
      </c>
      <c r="F26" s="76">
        <v>0</v>
      </c>
      <c r="G26" s="76">
        <v>0</v>
      </c>
    </row>
    <row r="27" spans="1:7" x14ac:dyDescent="0.25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473</v>
      </c>
      <c r="B29" s="118">
        <f t="shared" ref="B29:G29" si="2">B18+B7</f>
        <v>967507619</v>
      </c>
      <c r="C29" s="118">
        <f t="shared" si="2"/>
        <v>996726349.09379983</v>
      </c>
      <c r="D29" s="118">
        <f t="shared" si="2"/>
        <v>1027624865.9157077</v>
      </c>
      <c r="E29" s="118">
        <f t="shared" si="2"/>
        <v>1058453611.8931788</v>
      </c>
      <c r="F29" s="118">
        <f t="shared" si="2"/>
        <v>0</v>
      </c>
      <c r="G29" s="11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ignoredErrors>
    <ignoredError sqref="B7:G7 B28:G28 B18:G18 B29:G29 F16:G16 F8:G8 F9:G9 F10:G10 F11:G11 F12:G12 F13:G13 F14:G14 F15:G15 F23:G23 F19:G19 F20:G20 F21:G21 F22:G22 F25:G25 F24:G24 F26:G26 F27:G27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zoomScale="75" zoomScaleNormal="75" workbookViewId="0">
      <selection activeCell="I13" sqref="I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8" max="8" width="21.7109375" customWidth="1"/>
  </cols>
  <sheetData>
    <row r="1" spans="1:7" ht="41.1" customHeight="1" x14ac:dyDescent="0.25">
      <c r="A1" s="247" t="s">
        <v>474</v>
      </c>
      <c r="B1" s="239"/>
      <c r="C1" s="239"/>
      <c r="D1" s="239"/>
      <c r="E1" s="239"/>
      <c r="F1" s="239"/>
      <c r="G1" s="240"/>
    </row>
    <row r="2" spans="1:7" x14ac:dyDescent="0.25">
      <c r="A2" s="259" t="str">
        <f>'Formato 1'!A2</f>
        <v xml:space="preserve"> Municipio de Guanajuato</v>
      </c>
      <c r="B2" s="260"/>
      <c r="C2" s="260"/>
      <c r="D2" s="260"/>
      <c r="E2" s="260"/>
      <c r="F2" s="260"/>
      <c r="G2" s="261"/>
    </row>
    <row r="3" spans="1:7" x14ac:dyDescent="0.25">
      <c r="A3" s="256" t="s">
        <v>475</v>
      </c>
      <c r="B3" s="257"/>
      <c r="C3" s="257"/>
      <c r="D3" s="257"/>
      <c r="E3" s="257"/>
      <c r="F3" s="257"/>
      <c r="G3" s="258"/>
    </row>
    <row r="4" spans="1:7" x14ac:dyDescent="0.25">
      <c r="A4" s="256" t="s">
        <v>2</v>
      </c>
      <c r="B4" s="257"/>
      <c r="C4" s="257"/>
      <c r="D4" s="257"/>
      <c r="E4" s="257"/>
      <c r="F4" s="257"/>
      <c r="G4" s="258"/>
    </row>
    <row r="5" spans="1:7" ht="30" x14ac:dyDescent="0.25">
      <c r="A5" s="138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444</v>
      </c>
      <c r="B6" s="118">
        <f t="shared" ref="B6:G6" si="0">SUM(B7:B18)</f>
        <v>515930423.13</v>
      </c>
      <c r="C6" s="118">
        <f t="shared" si="0"/>
        <v>497975385.01999998</v>
      </c>
      <c r="D6" s="118">
        <f t="shared" si="0"/>
        <v>606529257.70000005</v>
      </c>
      <c r="E6" s="118">
        <f t="shared" si="0"/>
        <v>712969494.15999997</v>
      </c>
      <c r="F6" s="118">
        <f t="shared" si="0"/>
        <v>1066475704.24</v>
      </c>
      <c r="G6" s="118">
        <f t="shared" si="0"/>
        <v>818550311.00999999</v>
      </c>
    </row>
    <row r="7" spans="1:7" x14ac:dyDescent="0.25">
      <c r="A7" s="58" t="s">
        <v>556</v>
      </c>
      <c r="B7" s="165">
        <v>83938951.5</v>
      </c>
      <c r="C7" s="165">
        <v>86425645.299999997</v>
      </c>
      <c r="D7" s="165">
        <v>110054425.79000001</v>
      </c>
      <c r="E7" s="166">
        <v>129003065.95</v>
      </c>
      <c r="F7" s="168">
        <v>138449208.05000001</v>
      </c>
      <c r="G7" s="168">
        <v>139416114.83000001</v>
      </c>
    </row>
    <row r="8" spans="1:7" ht="15.75" customHeight="1" x14ac:dyDescent="0.25">
      <c r="A8" s="58" t="s">
        <v>557</v>
      </c>
      <c r="B8" s="165">
        <v>0</v>
      </c>
      <c r="C8" s="165">
        <v>0</v>
      </c>
      <c r="D8" s="165">
        <v>0</v>
      </c>
      <c r="E8" s="166">
        <v>0</v>
      </c>
      <c r="F8" s="168">
        <v>0</v>
      </c>
      <c r="G8" s="168">
        <v>0</v>
      </c>
    </row>
    <row r="9" spans="1:7" x14ac:dyDescent="0.25">
      <c r="A9" s="58" t="s">
        <v>479</v>
      </c>
      <c r="B9" s="165">
        <v>0</v>
      </c>
      <c r="C9" s="165">
        <v>0</v>
      </c>
      <c r="D9" s="165">
        <v>0</v>
      </c>
      <c r="E9" s="166">
        <v>0</v>
      </c>
      <c r="F9" s="168">
        <v>0</v>
      </c>
      <c r="G9" s="168">
        <v>0</v>
      </c>
    </row>
    <row r="10" spans="1:7" x14ac:dyDescent="0.25">
      <c r="A10" s="58" t="s">
        <v>480</v>
      </c>
      <c r="B10" s="165">
        <v>112924283.64</v>
      </c>
      <c r="C10" s="165">
        <v>78135657.159999996</v>
      </c>
      <c r="D10" s="165">
        <v>97594620.870000005</v>
      </c>
      <c r="E10" s="166">
        <v>121158936.75</v>
      </c>
      <c r="F10" s="168">
        <v>116144284.73</v>
      </c>
      <c r="G10" s="168">
        <v>141779217.65000001</v>
      </c>
    </row>
    <row r="11" spans="1:7" x14ac:dyDescent="0.25">
      <c r="A11" s="58" t="s">
        <v>558</v>
      </c>
      <c r="B11" s="165">
        <v>14497196.85</v>
      </c>
      <c r="C11" s="165">
        <v>9869492.3100000005</v>
      </c>
      <c r="D11" s="165">
        <v>9494104.8499999996</v>
      </c>
      <c r="E11" s="166">
        <v>24170920.93</v>
      </c>
      <c r="F11" s="168">
        <v>41131687.120000005</v>
      </c>
      <c r="G11" s="168">
        <v>29928845.199999999</v>
      </c>
    </row>
    <row r="12" spans="1:7" x14ac:dyDescent="0.25">
      <c r="A12" s="58" t="s">
        <v>559</v>
      </c>
      <c r="B12" s="165">
        <v>15640150.529999999</v>
      </c>
      <c r="C12" s="165">
        <v>18226552.140000001</v>
      </c>
      <c r="D12" s="165">
        <v>22186622.969999999</v>
      </c>
      <c r="E12" s="166">
        <v>25705175.27</v>
      </c>
      <c r="F12" s="168">
        <v>17915131.219999999</v>
      </c>
      <c r="G12" s="168">
        <v>11637525.85</v>
      </c>
    </row>
    <row r="13" spans="1:7" x14ac:dyDescent="0.25">
      <c r="A13" s="59" t="s">
        <v>483</v>
      </c>
      <c r="B13" s="165">
        <v>0</v>
      </c>
      <c r="C13" s="165">
        <v>0</v>
      </c>
      <c r="D13" s="165">
        <v>0</v>
      </c>
      <c r="E13" s="166">
        <v>0</v>
      </c>
      <c r="F13" s="168">
        <v>0</v>
      </c>
      <c r="G13" s="168">
        <v>0</v>
      </c>
    </row>
    <row r="14" spans="1:7" x14ac:dyDescent="0.25">
      <c r="A14" s="58" t="s">
        <v>484</v>
      </c>
      <c r="B14" s="165">
        <v>286699197.61000001</v>
      </c>
      <c r="C14" s="165">
        <v>295972433.56999999</v>
      </c>
      <c r="D14" s="165">
        <v>307966381.94</v>
      </c>
      <c r="E14" s="167">
        <v>358474145.43000001</v>
      </c>
      <c r="F14" s="169">
        <v>395942582.32999992</v>
      </c>
      <c r="G14" s="168">
        <v>416332392.42000002</v>
      </c>
    </row>
    <row r="15" spans="1:7" x14ac:dyDescent="0.25">
      <c r="A15" s="58" t="s">
        <v>560</v>
      </c>
      <c r="B15" s="165">
        <v>2230643</v>
      </c>
      <c r="C15" s="165">
        <v>1345604.54</v>
      </c>
      <c r="D15" s="165">
        <v>4102566.51</v>
      </c>
      <c r="E15" s="165">
        <v>4971473.7</v>
      </c>
      <c r="F15" s="169">
        <v>5749339.8499999996</v>
      </c>
      <c r="G15" s="168">
        <v>5601655.7600000007</v>
      </c>
    </row>
    <row r="16" spans="1:7" x14ac:dyDescent="0.25">
      <c r="A16" s="58" t="s">
        <v>486</v>
      </c>
      <c r="B16" s="165">
        <v>0</v>
      </c>
      <c r="C16" s="165">
        <v>8000000</v>
      </c>
      <c r="D16" s="165">
        <v>0</v>
      </c>
      <c r="E16" s="165">
        <v>0</v>
      </c>
      <c r="F16" s="168">
        <v>351143470.94</v>
      </c>
      <c r="G16" s="168">
        <v>73854559.299999997</v>
      </c>
    </row>
    <row r="17" spans="1:7" x14ac:dyDescent="0.25">
      <c r="A17" s="58" t="s">
        <v>561</v>
      </c>
      <c r="B17" s="165">
        <v>0</v>
      </c>
      <c r="C17" s="165"/>
      <c r="D17" s="165">
        <v>55130534.770000003</v>
      </c>
      <c r="E17" s="165">
        <v>49485776.129999995</v>
      </c>
      <c r="F17" s="169">
        <v>0</v>
      </c>
      <c r="G17" s="168">
        <v>0</v>
      </c>
    </row>
    <row r="18" spans="1:7" x14ac:dyDescent="0.25">
      <c r="A18" s="91" t="s">
        <v>562</v>
      </c>
      <c r="B18" s="165">
        <v>0</v>
      </c>
      <c r="C18" s="165">
        <v>0</v>
      </c>
      <c r="D18" s="165">
        <v>0</v>
      </c>
      <c r="E18" s="165">
        <v>0</v>
      </c>
      <c r="F18" s="169">
        <v>0</v>
      </c>
      <c r="G18" s="168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450</v>
      </c>
      <c r="B20" s="118">
        <f t="shared" ref="B20:G20" si="1">SUM(B21:B25)</f>
        <v>227867605.28999999</v>
      </c>
      <c r="C20" s="118">
        <f t="shared" si="1"/>
        <v>303850853.84000003</v>
      </c>
      <c r="D20" s="118">
        <f t="shared" si="1"/>
        <v>172905857.61000001</v>
      </c>
      <c r="E20" s="118">
        <f t="shared" si="1"/>
        <v>195896554.68000001</v>
      </c>
      <c r="F20" s="118">
        <f t="shared" si="1"/>
        <v>227135558.25</v>
      </c>
      <c r="G20" s="118">
        <f t="shared" si="1"/>
        <v>235248496.27000001</v>
      </c>
    </row>
    <row r="21" spans="1:7" x14ac:dyDescent="0.25">
      <c r="A21" s="58" t="s">
        <v>564</v>
      </c>
      <c r="B21" s="165">
        <v>168177305.19</v>
      </c>
      <c r="C21" s="165">
        <v>173201561</v>
      </c>
      <c r="D21" s="165">
        <v>170891238</v>
      </c>
      <c r="E21" s="165">
        <v>191097122</v>
      </c>
      <c r="F21" s="169">
        <v>226419876</v>
      </c>
      <c r="G21" s="168">
        <v>231216882.19</v>
      </c>
    </row>
    <row r="22" spans="1:7" x14ac:dyDescent="0.25">
      <c r="A22" s="58" t="s">
        <v>565</v>
      </c>
      <c r="B22" s="165">
        <v>59690300.099999994</v>
      </c>
      <c r="C22" s="165">
        <v>130649292.84</v>
      </c>
      <c r="D22" s="165">
        <v>2014619.61</v>
      </c>
      <c r="E22" s="165">
        <v>4799432.68</v>
      </c>
      <c r="F22" s="169">
        <v>715682.25</v>
      </c>
      <c r="G22" s="168">
        <v>4031614.08</v>
      </c>
    </row>
    <row r="23" spans="1:7" x14ac:dyDescent="0.25">
      <c r="A23" s="58" t="s">
        <v>491</v>
      </c>
      <c r="B23" s="165">
        <v>0</v>
      </c>
      <c r="C23" s="165">
        <v>0</v>
      </c>
      <c r="D23" s="165">
        <v>0</v>
      </c>
      <c r="E23" s="165">
        <v>0</v>
      </c>
      <c r="F23" s="169">
        <v>0</v>
      </c>
      <c r="G23" s="168">
        <v>0</v>
      </c>
    </row>
    <row r="24" spans="1:7" ht="30" x14ac:dyDescent="0.25">
      <c r="A24" s="59" t="s">
        <v>492</v>
      </c>
      <c r="B24" s="165">
        <v>0</v>
      </c>
      <c r="C24" s="165">
        <v>0</v>
      </c>
      <c r="D24" s="165">
        <v>0</v>
      </c>
      <c r="E24" s="165">
        <v>0</v>
      </c>
      <c r="F24" s="168">
        <v>0</v>
      </c>
      <c r="G24" s="168">
        <v>0</v>
      </c>
    </row>
    <row r="25" spans="1:7" x14ac:dyDescent="0.25">
      <c r="A25" s="59" t="s">
        <v>566</v>
      </c>
      <c r="B25" s="165">
        <v>0</v>
      </c>
      <c r="C25" s="165">
        <v>0</v>
      </c>
      <c r="D25" s="165">
        <v>0</v>
      </c>
      <c r="E25" s="165">
        <v>0</v>
      </c>
      <c r="F25" s="168">
        <v>0</v>
      </c>
      <c r="G25" s="168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454</v>
      </c>
      <c r="B27" s="118">
        <f t="shared" ref="B27:G27" si="2">SUM(B28)</f>
        <v>0</v>
      </c>
      <c r="C27" s="118">
        <f t="shared" si="2"/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494</v>
      </c>
      <c r="B30" s="118">
        <f t="shared" ref="B30:G30" si="3">B20+B6+B27</f>
        <v>743798028.41999996</v>
      </c>
      <c r="C30" s="118">
        <f t="shared" si="3"/>
        <v>801826238.86000001</v>
      </c>
      <c r="D30" s="118">
        <f t="shared" si="3"/>
        <v>779435115.31000006</v>
      </c>
      <c r="E30" s="118">
        <f t="shared" si="3"/>
        <v>908866048.83999991</v>
      </c>
      <c r="F30" s="118">
        <f t="shared" si="3"/>
        <v>1293611262.49</v>
      </c>
      <c r="G30" s="118">
        <f t="shared" si="3"/>
        <v>1053798807.28</v>
      </c>
    </row>
    <row r="31" spans="1:7" ht="14.45" customHeight="1" x14ac:dyDescent="0.25">
      <c r="A31" s="45"/>
      <c r="B31" s="140"/>
      <c r="C31" s="140"/>
      <c r="D31" s="140"/>
      <c r="E31" s="140"/>
      <c r="F31" s="140"/>
      <c r="G31" s="140"/>
    </row>
    <row r="32" spans="1:7" x14ac:dyDescent="0.25">
      <c r="A32" s="143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1" t="s">
        <v>456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1" t="s">
        <v>293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3" t="s">
        <v>496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584</v>
      </c>
    </row>
    <row r="39" spans="1:7" x14ac:dyDescent="0.25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7:E18 B20:F30 G20 G26:G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landscape" horizontalDpi="1200" verticalDpi="1200" r:id="rId1"/>
  <ignoredErrors>
    <ignoredError sqref="B6:G6 B19:G20 B29:G30 G26:G2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zoomScale="75" zoomScaleNormal="75" workbookViewId="0">
      <selection activeCell="H29" sqref="H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8" max="8" width="17.7109375" customWidth="1"/>
  </cols>
  <sheetData>
    <row r="1" spans="1:7" ht="41.1" customHeight="1" x14ac:dyDescent="0.25">
      <c r="A1" s="247" t="s">
        <v>499</v>
      </c>
      <c r="B1" s="239"/>
      <c r="C1" s="239"/>
      <c r="D1" s="239"/>
      <c r="E1" s="239"/>
      <c r="F1" s="239"/>
      <c r="G1" s="240"/>
    </row>
    <row r="2" spans="1:7" x14ac:dyDescent="0.25">
      <c r="A2" s="259" t="str">
        <f>'Formato 1'!A2</f>
        <v xml:space="preserve"> Municipio de Guanajuato</v>
      </c>
      <c r="B2" s="260"/>
      <c r="C2" s="260"/>
      <c r="D2" s="260"/>
      <c r="E2" s="260"/>
      <c r="F2" s="260"/>
      <c r="G2" s="261"/>
    </row>
    <row r="3" spans="1:7" x14ac:dyDescent="0.25">
      <c r="A3" s="256" t="s">
        <v>500</v>
      </c>
      <c r="B3" s="257"/>
      <c r="C3" s="257"/>
      <c r="D3" s="257"/>
      <c r="E3" s="257"/>
      <c r="F3" s="257"/>
      <c r="G3" s="258"/>
    </row>
    <row r="4" spans="1:7" x14ac:dyDescent="0.25">
      <c r="A4" s="256" t="s">
        <v>2</v>
      </c>
      <c r="B4" s="257"/>
      <c r="C4" s="257"/>
      <c r="D4" s="257"/>
      <c r="E4" s="257"/>
      <c r="F4" s="257"/>
      <c r="G4" s="258"/>
    </row>
    <row r="5" spans="1:7" ht="30" x14ac:dyDescent="0.25">
      <c r="A5" s="138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461</v>
      </c>
      <c r="B6" s="118">
        <f t="shared" ref="B6:G6" si="0">SUM(B7:B15)</f>
        <v>514034786.20000005</v>
      </c>
      <c r="C6" s="118">
        <f t="shared" si="0"/>
        <v>510730056.05000007</v>
      </c>
      <c r="D6" s="118">
        <f t="shared" si="0"/>
        <v>527397440.0999999</v>
      </c>
      <c r="E6" s="118">
        <f t="shared" si="0"/>
        <v>560509737.23999989</v>
      </c>
      <c r="F6" s="118">
        <f t="shared" si="0"/>
        <v>727673022.88</v>
      </c>
      <c r="G6" s="118">
        <f t="shared" si="0"/>
        <v>923984529.30999994</v>
      </c>
    </row>
    <row r="7" spans="1:7" x14ac:dyDescent="0.25">
      <c r="A7" s="58" t="s">
        <v>573</v>
      </c>
      <c r="B7" s="165">
        <v>279093224.30000001</v>
      </c>
      <c r="C7" s="165">
        <v>294590050.10000002</v>
      </c>
      <c r="D7" s="165">
        <v>311205290.13999999</v>
      </c>
      <c r="E7" s="165">
        <v>309000445.12</v>
      </c>
      <c r="F7" s="165">
        <v>345085335.41000003</v>
      </c>
      <c r="G7" s="165">
        <v>395297878.38999999</v>
      </c>
    </row>
    <row r="8" spans="1:7" ht="15.75" customHeight="1" x14ac:dyDescent="0.25">
      <c r="A8" s="58" t="s">
        <v>574</v>
      </c>
      <c r="B8" s="165">
        <v>49461114.93</v>
      </c>
      <c r="C8" s="165">
        <v>46928789.700000003</v>
      </c>
      <c r="D8" s="165">
        <v>51467841.990000002</v>
      </c>
      <c r="E8" s="165">
        <v>55676200.539999999</v>
      </c>
      <c r="F8" s="165">
        <v>66761857.990000002</v>
      </c>
      <c r="G8" s="165">
        <v>79150840.279999971</v>
      </c>
    </row>
    <row r="9" spans="1:7" x14ac:dyDescent="0.25">
      <c r="A9" s="58" t="s">
        <v>464</v>
      </c>
      <c r="B9" s="165">
        <v>93620347.090000004</v>
      </c>
      <c r="C9" s="165">
        <v>74767064.900000006</v>
      </c>
      <c r="D9" s="165">
        <v>99022811.809999973</v>
      </c>
      <c r="E9" s="165">
        <v>98187336.019999996</v>
      </c>
      <c r="F9" s="165">
        <v>121581151.98999999</v>
      </c>
      <c r="G9" s="165">
        <v>144822190.48000002</v>
      </c>
    </row>
    <row r="10" spans="1:7" x14ac:dyDescent="0.25">
      <c r="A10" s="58" t="s">
        <v>465</v>
      </c>
      <c r="B10" s="165">
        <v>46434321.25</v>
      </c>
      <c r="C10" s="165">
        <v>47525436.68</v>
      </c>
      <c r="D10" s="165">
        <v>40070031.850000001</v>
      </c>
      <c r="E10" s="165">
        <v>50991441.520000003</v>
      </c>
      <c r="F10" s="165">
        <v>73310622.409999996</v>
      </c>
      <c r="G10" s="165">
        <v>109327925.66</v>
      </c>
    </row>
    <row r="11" spans="1:7" x14ac:dyDescent="0.25">
      <c r="A11" s="58" t="s">
        <v>575</v>
      </c>
      <c r="B11" s="165">
        <v>21617364.940000001</v>
      </c>
      <c r="C11" s="165">
        <v>3203317.26</v>
      </c>
      <c r="D11" s="165">
        <v>2058635.45</v>
      </c>
      <c r="E11" s="165">
        <v>6753808.2800000003</v>
      </c>
      <c r="F11" s="165">
        <v>28958052.050000001</v>
      </c>
      <c r="G11" s="165">
        <v>22460839.549999997</v>
      </c>
    </row>
    <row r="12" spans="1:7" x14ac:dyDescent="0.25">
      <c r="A12" s="58" t="s">
        <v>467</v>
      </c>
      <c r="B12" s="165">
        <v>17127450.84</v>
      </c>
      <c r="C12" s="165">
        <v>39790397.409999996</v>
      </c>
      <c r="D12" s="165">
        <v>20835957.830000002</v>
      </c>
      <c r="E12" s="165">
        <v>35245303.240000002</v>
      </c>
      <c r="F12" s="165">
        <v>86370072.900000006</v>
      </c>
      <c r="G12" s="165">
        <v>169874854.94999999</v>
      </c>
    </row>
    <row r="13" spans="1:7" x14ac:dyDescent="0.25">
      <c r="A13" s="59" t="s">
        <v>468</v>
      </c>
      <c r="B13" s="165">
        <v>0</v>
      </c>
      <c r="C13" s="165">
        <v>0</v>
      </c>
      <c r="D13" s="165">
        <v>0</v>
      </c>
      <c r="E13" s="165">
        <v>0</v>
      </c>
      <c r="F13" s="165">
        <v>0</v>
      </c>
      <c r="G13" s="165">
        <v>0</v>
      </c>
    </row>
    <row r="14" spans="1:7" x14ac:dyDescent="0.25">
      <c r="A14" s="58" t="s">
        <v>469</v>
      </c>
      <c r="B14" s="165">
        <v>6680962.8499999996</v>
      </c>
      <c r="C14" s="165">
        <v>3925000</v>
      </c>
      <c r="D14" s="165">
        <v>2736871.03</v>
      </c>
      <c r="E14" s="165">
        <v>3833517.9</v>
      </c>
      <c r="F14" s="165">
        <v>5605930.1299999999</v>
      </c>
      <c r="G14" s="165">
        <v>3050000</v>
      </c>
    </row>
    <row r="15" spans="1:7" x14ac:dyDescent="0.25">
      <c r="A15" s="58" t="s">
        <v>470</v>
      </c>
      <c r="B15" s="165">
        <v>0</v>
      </c>
      <c r="C15" s="165">
        <v>0</v>
      </c>
      <c r="D15" s="165">
        <v>0</v>
      </c>
      <c r="E15" s="165">
        <v>821684.62</v>
      </c>
      <c r="F15" s="165">
        <v>0</v>
      </c>
      <c r="G15" s="16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471</v>
      </c>
      <c r="B17" s="118">
        <f t="shared" ref="B17:G17" si="1">SUM(B18:B26)</f>
        <v>242195771.77000001</v>
      </c>
      <c r="C17" s="118">
        <f t="shared" si="1"/>
        <v>256102863</v>
      </c>
      <c r="D17" s="118">
        <f t="shared" si="1"/>
        <v>278730859.5</v>
      </c>
      <c r="E17" s="118">
        <f t="shared" si="1"/>
        <v>240824629.05000001</v>
      </c>
      <c r="F17" s="118">
        <f t="shared" si="1"/>
        <v>317740088.14999998</v>
      </c>
      <c r="G17" s="118">
        <f t="shared" si="1"/>
        <v>539658859.16999996</v>
      </c>
    </row>
    <row r="18" spans="1:7" x14ac:dyDescent="0.25">
      <c r="A18" s="58" t="s">
        <v>573</v>
      </c>
      <c r="B18" s="165">
        <v>77325545.569999993</v>
      </c>
      <c r="C18" s="165">
        <v>88515369.409999996</v>
      </c>
      <c r="D18" s="165">
        <v>101144501.59999999</v>
      </c>
      <c r="E18" s="165">
        <v>111393896.13</v>
      </c>
      <c r="F18" s="165">
        <v>133680656.58</v>
      </c>
      <c r="G18" s="165">
        <v>146937191.65000001</v>
      </c>
    </row>
    <row r="19" spans="1:7" x14ac:dyDescent="0.25">
      <c r="A19" s="58" t="s">
        <v>574</v>
      </c>
      <c r="B19" s="165">
        <v>19424958.219999999</v>
      </c>
      <c r="C19" s="165">
        <v>13082708.029999999</v>
      </c>
      <c r="D19" s="165">
        <v>9087790.0500000007</v>
      </c>
      <c r="E19" s="165">
        <v>9284125.0600000005</v>
      </c>
      <c r="F19" s="165">
        <v>21276378.449999999</v>
      </c>
      <c r="G19" s="165">
        <v>18047117.270000003</v>
      </c>
    </row>
    <row r="20" spans="1:7" x14ac:dyDescent="0.25">
      <c r="A20" s="58" t="s">
        <v>464</v>
      </c>
      <c r="B20" s="165">
        <v>25475380.059999999</v>
      </c>
      <c r="C20" s="165">
        <v>41671759.799999997</v>
      </c>
      <c r="D20" s="165">
        <v>23755266.59</v>
      </c>
      <c r="E20" s="165">
        <v>23932589.84</v>
      </c>
      <c r="F20" s="165">
        <v>61242399.670000002</v>
      </c>
      <c r="G20" s="165">
        <v>223331654.76999998</v>
      </c>
    </row>
    <row r="21" spans="1:7" x14ac:dyDescent="0.25">
      <c r="A21" s="58" t="s">
        <v>465</v>
      </c>
      <c r="B21" s="165">
        <v>11209576.9</v>
      </c>
      <c r="C21" s="165">
        <v>7747759</v>
      </c>
      <c r="D21" s="165">
        <v>12118050.07</v>
      </c>
      <c r="E21" s="165">
        <v>4191569.24</v>
      </c>
      <c r="F21" s="165">
        <v>4398859.4000000004</v>
      </c>
      <c r="G21" s="165">
        <v>3628853.04</v>
      </c>
    </row>
    <row r="22" spans="1:7" x14ac:dyDescent="0.25">
      <c r="A22" s="59" t="s">
        <v>575</v>
      </c>
      <c r="B22" s="165">
        <v>5667439</v>
      </c>
      <c r="C22" s="165">
        <v>2630729.7200000002</v>
      </c>
      <c r="D22" s="165">
        <v>204954.41</v>
      </c>
      <c r="E22" s="165">
        <v>25752</v>
      </c>
      <c r="F22" s="165">
        <v>3071250</v>
      </c>
      <c r="G22" s="165">
        <v>4056072.2800000003</v>
      </c>
    </row>
    <row r="23" spans="1:7" x14ac:dyDescent="0.25">
      <c r="A23" s="59" t="s">
        <v>467</v>
      </c>
      <c r="B23" s="165">
        <v>97652060.109999999</v>
      </c>
      <c r="C23" s="165">
        <v>97954003.549999997</v>
      </c>
      <c r="D23" s="165">
        <v>128685725.16</v>
      </c>
      <c r="E23" s="165">
        <v>79506700.870000005</v>
      </c>
      <c r="F23" s="165">
        <v>86911022.719999999</v>
      </c>
      <c r="G23" s="165">
        <v>122075041.98999999</v>
      </c>
    </row>
    <row r="24" spans="1:7" x14ac:dyDescent="0.25">
      <c r="A24" s="59" t="s">
        <v>468</v>
      </c>
      <c r="B24" s="165">
        <v>0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</row>
    <row r="25" spans="1:7" x14ac:dyDescent="0.25">
      <c r="A25" s="59" t="s">
        <v>472</v>
      </c>
      <c r="B25" s="165">
        <v>246500</v>
      </c>
      <c r="C25" s="165">
        <v>0</v>
      </c>
      <c r="D25" s="165">
        <v>0</v>
      </c>
      <c r="E25" s="165">
        <v>3415691.91</v>
      </c>
      <c r="F25" s="165">
        <v>7159521.3300000001</v>
      </c>
      <c r="G25" s="165">
        <v>21582928.170000002</v>
      </c>
    </row>
    <row r="26" spans="1:7" x14ac:dyDescent="0.25">
      <c r="A26" s="59" t="s">
        <v>470</v>
      </c>
      <c r="B26" s="165">
        <v>5194311.91</v>
      </c>
      <c r="C26" s="165">
        <v>4500533.49</v>
      </c>
      <c r="D26" s="165">
        <v>3734571.62</v>
      </c>
      <c r="E26" s="165">
        <v>9074304</v>
      </c>
      <c r="F26" s="165">
        <v>0</v>
      </c>
      <c r="G26" s="165">
        <v>0</v>
      </c>
    </row>
    <row r="27" spans="1:7" x14ac:dyDescent="0.25">
      <c r="A27" s="45" t="s">
        <v>570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473</v>
      </c>
      <c r="B28" s="118">
        <f t="shared" ref="B28:G28" si="2">B17+B6</f>
        <v>756230557.97000003</v>
      </c>
      <c r="C28" s="118">
        <f t="shared" si="2"/>
        <v>766832919.05000007</v>
      </c>
      <c r="D28" s="118">
        <f t="shared" si="2"/>
        <v>806128299.5999999</v>
      </c>
      <c r="E28" s="118">
        <f t="shared" si="2"/>
        <v>801334366.28999996</v>
      </c>
      <c r="F28" s="118">
        <f t="shared" si="2"/>
        <v>1045413111.03</v>
      </c>
      <c r="G28" s="118">
        <f t="shared" si="2"/>
        <v>1463643388.48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582</v>
      </c>
    </row>
    <row r="32" spans="1:7" x14ac:dyDescent="0.25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D28 B7:D15 E17:G17 E27:G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landscape" horizontalDpi="1200" verticalDpi="1200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opLeftCell="A19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47" t="s">
        <v>503</v>
      </c>
      <c r="B1" s="239"/>
      <c r="C1" s="239"/>
      <c r="D1" s="239"/>
      <c r="E1" s="239"/>
      <c r="F1" s="239"/>
    </row>
    <row r="2" spans="1:6" x14ac:dyDescent="0.25">
      <c r="A2" s="259" t="str">
        <f>'Formato 1'!A2</f>
        <v xml:space="preserve"> Municipio de Guanajuato</v>
      </c>
      <c r="B2" s="260"/>
      <c r="C2" s="260"/>
      <c r="D2" s="260"/>
      <c r="E2" s="260"/>
      <c r="F2" s="261"/>
    </row>
    <row r="3" spans="1:6" x14ac:dyDescent="0.25">
      <c r="A3" s="256" t="s">
        <v>504</v>
      </c>
      <c r="B3" s="257"/>
      <c r="C3" s="257"/>
      <c r="D3" s="257"/>
      <c r="E3" s="257"/>
      <c r="F3" s="258"/>
    </row>
    <row r="4" spans="1:6" ht="30" x14ac:dyDescent="0.25">
      <c r="A4" s="138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25">
      <c r="A5" s="142" t="s">
        <v>510</v>
      </c>
      <c r="B5" s="147"/>
      <c r="C5" s="147"/>
      <c r="D5" s="147"/>
      <c r="E5" s="147"/>
      <c r="F5" s="147"/>
    </row>
    <row r="6" spans="1:6" ht="30" x14ac:dyDescent="0.25">
      <c r="A6" s="145" t="s">
        <v>511</v>
      </c>
      <c r="B6" s="60" t="s">
        <v>619</v>
      </c>
      <c r="C6" s="60"/>
      <c r="D6" s="60" t="s">
        <v>619</v>
      </c>
      <c r="E6" s="60" t="s">
        <v>619</v>
      </c>
      <c r="F6" s="60" t="s">
        <v>619</v>
      </c>
    </row>
    <row r="7" spans="1:6" ht="15.75" customHeight="1" x14ac:dyDescent="0.25">
      <c r="A7" s="145" t="s">
        <v>512</v>
      </c>
      <c r="B7" s="144"/>
      <c r="C7" s="144"/>
      <c r="D7" s="144"/>
      <c r="E7" s="144"/>
      <c r="F7" s="144"/>
    </row>
    <row r="8" spans="1:6" x14ac:dyDescent="0.25">
      <c r="A8" s="146"/>
      <c r="B8" s="144"/>
      <c r="C8" s="144"/>
      <c r="D8" s="144"/>
      <c r="E8" s="144"/>
      <c r="F8" s="144"/>
    </row>
    <row r="9" spans="1:6" x14ac:dyDescent="0.25">
      <c r="A9" s="151" t="s">
        <v>513</v>
      </c>
      <c r="B9" s="144"/>
      <c r="C9" s="144"/>
      <c r="D9" s="144"/>
      <c r="E9" s="144"/>
      <c r="F9" s="144"/>
    </row>
    <row r="10" spans="1:6" x14ac:dyDescent="0.25">
      <c r="A10" s="145" t="s">
        <v>514</v>
      </c>
      <c r="B10" s="154"/>
      <c r="C10" s="154"/>
      <c r="D10" s="154"/>
      <c r="E10" s="154"/>
      <c r="F10" s="154"/>
    </row>
    <row r="11" spans="1:6" x14ac:dyDescent="0.25">
      <c r="A11" s="67" t="s">
        <v>515</v>
      </c>
      <c r="B11" s="60">
        <v>72</v>
      </c>
      <c r="C11" s="154"/>
      <c r="D11" s="154"/>
      <c r="E11" s="154"/>
      <c r="F11" s="154"/>
    </row>
    <row r="12" spans="1:6" x14ac:dyDescent="0.25">
      <c r="A12" s="67" t="s">
        <v>516</v>
      </c>
      <c r="B12" s="60">
        <v>20</v>
      </c>
      <c r="C12" s="154"/>
      <c r="D12" s="154"/>
      <c r="E12" s="154"/>
      <c r="F12" s="154"/>
    </row>
    <row r="13" spans="1:6" x14ac:dyDescent="0.25">
      <c r="A13" s="67" t="s">
        <v>517</v>
      </c>
      <c r="B13" s="60">
        <v>44</v>
      </c>
      <c r="C13" s="154"/>
      <c r="D13" s="154"/>
      <c r="E13" s="154"/>
      <c r="F13" s="154"/>
    </row>
    <row r="14" spans="1:6" x14ac:dyDescent="0.25">
      <c r="A14" s="145" t="s">
        <v>518</v>
      </c>
      <c r="B14" s="154"/>
      <c r="C14" s="154"/>
      <c r="D14" s="154"/>
      <c r="E14" s="154"/>
      <c r="F14" s="154"/>
    </row>
    <row r="15" spans="1:6" x14ac:dyDescent="0.25">
      <c r="A15" s="67" t="s">
        <v>515</v>
      </c>
      <c r="B15" s="60">
        <v>99</v>
      </c>
      <c r="C15" s="154"/>
      <c r="D15" s="154"/>
      <c r="E15" s="154"/>
      <c r="F15" s="154"/>
    </row>
    <row r="16" spans="1:6" x14ac:dyDescent="0.25">
      <c r="A16" s="67" t="s">
        <v>516</v>
      </c>
      <c r="B16" s="60">
        <v>70</v>
      </c>
      <c r="C16" s="155"/>
      <c r="D16" s="155"/>
      <c r="E16" s="155"/>
      <c r="F16" s="155"/>
    </row>
    <row r="17" spans="1:6" x14ac:dyDescent="0.25">
      <c r="A17" s="67" t="s">
        <v>517</v>
      </c>
      <c r="B17" s="196">
        <v>83.3</v>
      </c>
      <c r="C17" s="156"/>
      <c r="D17" s="156"/>
      <c r="E17" s="156"/>
      <c r="F17" s="156"/>
    </row>
    <row r="18" spans="1:6" x14ac:dyDescent="0.25">
      <c r="A18" s="145" t="s">
        <v>519</v>
      </c>
      <c r="B18" s="156"/>
      <c r="C18" s="156"/>
      <c r="D18" s="156"/>
      <c r="E18" s="156"/>
      <c r="F18" s="156"/>
    </row>
    <row r="19" spans="1:6" x14ac:dyDescent="0.25">
      <c r="A19" s="145" t="s">
        <v>520</v>
      </c>
      <c r="B19" s="196">
        <v>9.5</v>
      </c>
      <c r="C19" s="156"/>
      <c r="D19" s="156"/>
      <c r="E19" s="156"/>
      <c r="F19" s="156"/>
    </row>
    <row r="20" spans="1:6" x14ac:dyDescent="0.25">
      <c r="A20" s="145" t="s">
        <v>521</v>
      </c>
      <c r="B20" s="199">
        <v>0</v>
      </c>
      <c r="C20" s="157"/>
      <c r="D20" s="157"/>
      <c r="E20" s="157"/>
      <c r="F20" s="157"/>
    </row>
    <row r="21" spans="1:6" x14ac:dyDescent="0.25">
      <c r="A21" s="145" t="s">
        <v>522</v>
      </c>
      <c r="B21" s="199">
        <v>0</v>
      </c>
      <c r="C21" s="157"/>
      <c r="D21" s="157"/>
      <c r="E21" s="157"/>
      <c r="F21" s="157"/>
    </row>
    <row r="22" spans="1:6" x14ac:dyDescent="0.25">
      <c r="A22" s="145" t="s">
        <v>523</v>
      </c>
      <c r="B22" s="199">
        <v>0</v>
      </c>
      <c r="C22" s="157"/>
      <c r="D22" s="157"/>
      <c r="E22" s="157"/>
      <c r="F22" s="157"/>
    </row>
    <row r="23" spans="1:6" x14ac:dyDescent="0.25">
      <c r="A23" s="145" t="s">
        <v>524</v>
      </c>
      <c r="B23" s="122"/>
      <c r="C23" s="157"/>
      <c r="D23" s="157"/>
      <c r="E23" s="157"/>
      <c r="F23" s="157"/>
    </row>
    <row r="24" spans="1:6" x14ac:dyDescent="0.25">
      <c r="A24" s="145" t="s">
        <v>525</v>
      </c>
      <c r="B24" s="60">
        <v>65</v>
      </c>
      <c r="C24" s="149"/>
      <c r="D24" s="149"/>
      <c r="E24" s="149"/>
      <c r="F24" s="149"/>
    </row>
    <row r="25" spans="1:6" x14ac:dyDescent="0.25">
      <c r="A25" s="145" t="s">
        <v>526</v>
      </c>
      <c r="B25" s="60">
        <v>75.2</v>
      </c>
      <c r="C25" s="149"/>
      <c r="D25" s="149"/>
      <c r="E25" s="149"/>
      <c r="F25" s="149"/>
    </row>
    <row r="26" spans="1:6" x14ac:dyDescent="0.25">
      <c r="A26" s="146"/>
      <c r="B26" s="150"/>
      <c r="C26" s="150"/>
      <c r="D26" s="150"/>
      <c r="E26" s="150"/>
      <c r="F26" s="150"/>
    </row>
    <row r="27" spans="1:6" ht="14.45" customHeight="1" x14ac:dyDescent="0.25">
      <c r="A27" s="151" t="s">
        <v>527</v>
      </c>
      <c r="B27" s="148"/>
      <c r="C27" s="148"/>
      <c r="D27" s="148"/>
      <c r="E27" s="148"/>
      <c r="F27" s="148"/>
    </row>
    <row r="28" spans="1:6" x14ac:dyDescent="0.25">
      <c r="A28" s="145" t="s">
        <v>528</v>
      </c>
      <c r="B28" s="200">
        <v>0</v>
      </c>
      <c r="C28" s="90"/>
      <c r="D28" s="90"/>
      <c r="E28" s="90"/>
      <c r="F28" s="90"/>
    </row>
    <row r="29" spans="1:6" x14ac:dyDescent="0.25">
      <c r="A29" s="141"/>
      <c r="B29" s="197"/>
      <c r="C29" s="197"/>
      <c r="D29" s="197"/>
      <c r="E29" s="197"/>
      <c r="F29" s="197"/>
    </row>
    <row r="30" spans="1:6" x14ac:dyDescent="0.25">
      <c r="A30" s="152" t="s">
        <v>529</v>
      </c>
      <c r="B30" s="197"/>
      <c r="C30" s="197"/>
      <c r="D30" s="197"/>
      <c r="E30" s="197"/>
      <c r="F30" s="197"/>
    </row>
    <row r="31" spans="1:6" x14ac:dyDescent="0.25">
      <c r="A31" s="153" t="s">
        <v>514</v>
      </c>
      <c r="B31" s="60">
        <v>432</v>
      </c>
      <c r="C31" s="90"/>
      <c r="D31" s="90"/>
      <c r="E31" s="90"/>
      <c r="F31" s="90"/>
    </row>
    <row r="32" spans="1:6" x14ac:dyDescent="0.25">
      <c r="A32" s="153" t="s">
        <v>518</v>
      </c>
      <c r="B32" s="60">
        <v>5</v>
      </c>
      <c r="C32" s="90"/>
      <c r="D32" s="90"/>
      <c r="E32" s="90"/>
      <c r="F32" s="90"/>
    </row>
    <row r="33" spans="1:6" x14ac:dyDescent="0.25">
      <c r="A33" s="153" t="s">
        <v>530</v>
      </c>
      <c r="B33" s="60">
        <v>0</v>
      </c>
      <c r="C33" s="90"/>
      <c r="D33" s="90"/>
      <c r="E33" s="90"/>
      <c r="F33" s="90"/>
    </row>
    <row r="34" spans="1:6" x14ac:dyDescent="0.25">
      <c r="A34" s="141"/>
      <c r="B34" s="197"/>
      <c r="C34" s="197"/>
      <c r="D34" s="197"/>
      <c r="E34" s="197"/>
      <c r="F34" s="197"/>
    </row>
    <row r="35" spans="1:6" x14ac:dyDescent="0.25">
      <c r="A35" s="152" t="s">
        <v>531</v>
      </c>
      <c r="B35" s="197"/>
      <c r="C35" s="197"/>
      <c r="D35" s="197"/>
      <c r="E35" s="197"/>
      <c r="F35" s="197"/>
    </row>
    <row r="36" spans="1:6" x14ac:dyDescent="0.25">
      <c r="A36" s="153" t="s">
        <v>532</v>
      </c>
      <c r="B36" s="200">
        <v>3748.86</v>
      </c>
      <c r="C36" s="197"/>
      <c r="D36" s="197"/>
      <c r="E36" s="197"/>
      <c r="F36" s="197"/>
    </row>
    <row r="37" spans="1:6" x14ac:dyDescent="0.25">
      <c r="A37" s="153" t="s">
        <v>533</v>
      </c>
      <c r="B37" s="200">
        <v>3748.86</v>
      </c>
      <c r="C37" s="197"/>
      <c r="D37" s="197"/>
      <c r="E37" s="197"/>
      <c r="F37" s="197"/>
    </row>
    <row r="38" spans="1:6" x14ac:dyDescent="0.25">
      <c r="A38" s="153" t="s">
        <v>534</v>
      </c>
      <c r="B38" s="200">
        <v>3748.86</v>
      </c>
      <c r="C38" s="197"/>
      <c r="D38" s="197"/>
      <c r="E38" s="197"/>
      <c r="F38" s="197"/>
    </row>
    <row r="39" spans="1:6" x14ac:dyDescent="0.25">
      <c r="A39" s="141"/>
      <c r="B39" s="197"/>
      <c r="C39" s="197"/>
      <c r="D39" s="197"/>
      <c r="E39" s="197"/>
      <c r="F39" s="197"/>
    </row>
    <row r="40" spans="1:6" x14ac:dyDescent="0.25">
      <c r="A40" s="152" t="s">
        <v>535</v>
      </c>
      <c r="B40" s="200">
        <v>0</v>
      </c>
      <c r="C40" s="197"/>
      <c r="D40" s="197"/>
      <c r="E40" s="197"/>
      <c r="F40" s="197"/>
    </row>
    <row r="41" spans="1:6" x14ac:dyDescent="0.25">
      <c r="A41" s="141"/>
      <c r="B41" s="197"/>
      <c r="C41" s="197"/>
      <c r="D41" s="197"/>
      <c r="E41" s="197"/>
      <c r="F41" s="197"/>
    </row>
    <row r="42" spans="1:6" x14ac:dyDescent="0.25">
      <c r="A42" s="152" t="s">
        <v>536</v>
      </c>
      <c r="B42" s="197"/>
      <c r="C42" s="197"/>
      <c r="D42" s="197"/>
      <c r="E42" s="197"/>
      <c r="F42" s="197"/>
    </row>
    <row r="43" spans="1:6" x14ac:dyDescent="0.25">
      <c r="A43" s="153" t="s">
        <v>537</v>
      </c>
      <c r="B43" s="200">
        <v>2197348.2999999998</v>
      </c>
      <c r="C43" s="90"/>
      <c r="D43" s="90"/>
      <c r="E43" s="90"/>
      <c r="F43" s="90"/>
    </row>
    <row r="44" spans="1:6" x14ac:dyDescent="0.25">
      <c r="A44" s="153" t="s">
        <v>538</v>
      </c>
      <c r="B44" s="200">
        <v>0</v>
      </c>
      <c r="C44" s="90"/>
      <c r="D44" s="90"/>
      <c r="E44" s="90"/>
      <c r="F44" s="90"/>
    </row>
    <row r="45" spans="1:6" x14ac:dyDescent="0.25">
      <c r="A45" s="153" t="s">
        <v>539</v>
      </c>
      <c r="B45" s="200">
        <v>0</v>
      </c>
      <c r="C45" s="90"/>
      <c r="D45" s="90"/>
      <c r="E45" s="90"/>
      <c r="F45" s="90"/>
    </row>
    <row r="46" spans="1:6" x14ac:dyDescent="0.25">
      <c r="A46" s="141"/>
      <c r="B46" s="197"/>
      <c r="C46" s="197"/>
      <c r="D46" s="197"/>
      <c r="E46" s="197"/>
      <c r="F46" s="197"/>
    </row>
    <row r="47" spans="1:6" ht="30" x14ac:dyDescent="0.25">
      <c r="A47" s="152" t="s">
        <v>540</v>
      </c>
      <c r="B47" s="197"/>
      <c r="C47" s="197"/>
      <c r="D47" s="197"/>
      <c r="E47" s="197"/>
      <c r="F47" s="197"/>
    </row>
    <row r="48" spans="1:6" x14ac:dyDescent="0.25">
      <c r="A48" s="153" t="s">
        <v>538</v>
      </c>
      <c r="B48" s="199">
        <v>0</v>
      </c>
      <c r="C48" s="90"/>
      <c r="D48" s="90"/>
      <c r="E48" s="90"/>
      <c r="F48" s="90"/>
    </row>
    <row r="49" spans="1:6" x14ac:dyDescent="0.25">
      <c r="A49" s="153" t="s">
        <v>539</v>
      </c>
      <c r="B49" s="199">
        <v>0</v>
      </c>
      <c r="C49" s="90"/>
      <c r="D49" s="90"/>
      <c r="E49" s="90"/>
      <c r="F49" s="90"/>
    </row>
    <row r="50" spans="1:6" x14ac:dyDescent="0.25">
      <c r="A50" s="141"/>
      <c r="B50" s="197"/>
      <c r="C50" s="197"/>
      <c r="D50" s="197"/>
      <c r="E50" s="197"/>
      <c r="F50" s="197"/>
    </row>
    <row r="51" spans="1:6" x14ac:dyDescent="0.25">
      <c r="A51" s="152" t="s">
        <v>541</v>
      </c>
      <c r="B51" s="197"/>
      <c r="C51" s="197"/>
      <c r="D51" s="197"/>
      <c r="E51" s="197"/>
      <c r="F51" s="197"/>
    </row>
    <row r="52" spans="1:6" x14ac:dyDescent="0.25">
      <c r="A52" s="153" t="s">
        <v>538</v>
      </c>
      <c r="B52" s="200">
        <v>0</v>
      </c>
      <c r="C52" s="90"/>
      <c r="D52" s="90"/>
      <c r="E52" s="90"/>
      <c r="F52" s="90"/>
    </row>
    <row r="53" spans="1:6" x14ac:dyDescent="0.25">
      <c r="A53" s="153" t="s">
        <v>539</v>
      </c>
      <c r="B53" s="200">
        <v>0</v>
      </c>
      <c r="C53" s="90"/>
      <c r="D53" s="90"/>
      <c r="E53" s="90"/>
      <c r="F53" s="90"/>
    </row>
    <row r="54" spans="1:6" x14ac:dyDescent="0.25">
      <c r="A54" s="153" t="s">
        <v>542</v>
      </c>
      <c r="B54" s="200">
        <v>0</v>
      </c>
      <c r="C54" s="90"/>
      <c r="D54" s="90"/>
      <c r="E54" s="90"/>
      <c r="F54" s="90"/>
    </row>
    <row r="55" spans="1:6" x14ac:dyDescent="0.25">
      <c r="A55" s="141"/>
      <c r="B55" s="197"/>
      <c r="C55" s="197"/>
      <c r="D55" s="197"/>
      <c r="E55" s="197"/>
      <c r="F55" s="197"/>
    </row>
    <row r="56" spans="1:6" x14ac:dyDescent="0.25">
      <c r="A56" s="152" t="s">
        <v>543</v>
      </c>
      <c r="B56" s="197"/>
      <c r="C56" s="197"/>
      <c r="D56" s="197"/>
      <c r="E56" s="197"/>
      <c r="F56" s="197"/>
    </row>
    <row r="57" spans="1:6" x14ac:dyDescent="0.25">
      <c r="A57" s="153" t="s">
        <v>538</v>
      </c>
      <c r="B57" s="200">
        <v>0</v>
      </c>
      <c r="C57" s="90"/>
      <c r="D57" s="90"/>
      <c r="E57" s="90"/>
      <c r="F57" s="90"/>
    </row>
    <row r="58" spans="1:6" x14ac:dyDescent="0.25">
      <c r="A58" s="153" t="s">
        <v>539</v>
      </c>
      <c r="B58" s="200">
        <v>0</v>
      </c>
      <c r="C58" s="90"/>
      <c r="D58" s="90"/>
      <c r="E58" s="90"/>
      <c r="F58" s="90"/>
    </row>
    <row r="59" spans="1:6" x14ac:dyDescent="0.25">
      <c r="A59" s="141"/>
      <c r="B59" s="197"/>
      <c r="C59" s="197"/>
      <c r="D59" s="197"/>
      <c r="E59" s="197"/>
      <c r="F59" s="197"/>
    </row>
    <row r="60" spans="1:6" x14ac:dyDescent="0.25">
      <c r="A60" s="152" t="s">
        <v>544</v>
      </c>
      <c r="B60" s="197"/>
      <c r="C60" s="197"/>
      <c r="D60" s="197"/>
      <c r="E60" s="197"/>
      <c r="F60" s="197"/>
    </row>
    <row r="61" spans="1:6" x14ac:dyDescent="0.25">
      <c r="A61" s="153" t="s">
        <v>545</v>
      </c>
      <c r="B61" s="60">
        <v>2025</v>
      </c>
      <c r="C61" s="140"/>
      <c r="D61" s="140"/>
      <c r="E61" s="140"/>
      <c r="F61" s="140"/>
    </row>
    <row r="62" spans="1:6" x14ac:dyDescent="0.25">
      <c r="A62" s="153" t="s">
        <v>546</v>
      </c>
      <c r="B62" s="199">
        <v>0.06</v>
      </c>
      <c r="C62" s="158"/>
      <c r="D62" s="158"/>
      <c r="E62" s="158"/>
      <c r="F62" s="158"/>
    </row>
    <row r="63" spans="1:6" x14ac:dyDescent="0.25">
      <c r="A63" s="141"/>
      <c r="B63" s="140"/>
      <c r="C63" s="140"/>
      <c r="D63" s="140"/>
      <c r="E63" s="140"/>
      <c r="F63" s="140"/>
    </row>
    <row r="64" spans="1:6" x14ac:dyDescent="0.25">
      <c r="A64" s="152" t="s">
        <v>547</v>
      </c>
      <c r="B64" s="140"/>
      <c r="C64" s="140"/>
      <c r="D64" s="140"/>
      <c r="E64" s="140"/>
      <c r="F64" s="140"/>
    </row>
    <row r="65" spans="1:6" x14ac:dyDescent="0.25">
      <c r="A65" s="153" t="s">
        <v>548</v>
      </c>
      <c r="B65" s="60">
        <v>2025</v>
      </c>
      <c r="C65" s="140"/>
      <c r="D65" s="140"/>
      <c r="E65" s="140"/>
      <c r="F65" s="140"/>
    </row>
    <row r="66" spans="1:6" x14ac:dyDescent="0.25">
      <c r="A66" s="153" t="s">
        <v>549</v>
      </c>
      <c r="B66" s="60" t="s">
        <v>649</v>
      </c>
      <c r="C66" s="197"/>
      <c r="D66" s="141"/>
      <c r="E66" s="141"/>
      <c r="F66" s="141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1">
    <dataValidation type="decimal" allowBlank="1" showInputMessage="1" showErrorMessage="1" sqref="B5:F5 C16:F27 B18 B26:B28 B31:B33 B62 B43:B45 B52:B54 B57:B58 B36:B38">
      <formula1>-1.79769313486231E+100</formula1>
      <formula2>1.79769313486231E+100</formula2>
    </dataValidation>
    <dataValidation allowBlank="1" showInputMessage="1" showErrorMessage="1" prompt="Definir si el tipo de sistema corresponde a una prestación laboral o es un fondo general para trabajadores del estado o municipio." sqref="B6:F6"/>
    <dataValidation type="whole" allowBlank="1" showInputMessage="1" showErrorMessage="1" sqref="B11:B13 B15:B16">
      <formula1>0</formula1>
      <formula2>199</formula2>
    </dataValidation>
    <dataValidation type="decimal" allowBlank="1" showInputMessage="1" showErrorMessage="1" prompt="El porcentaje (%) de crecimiento esperado de los activos del plan." sqref="B23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B21">
      <formula1>0</formula1>
      <formula2>100</formula2>
    </dataValidation>
    <dataValidation type="decimal" allowBlank="1" showInputMessage="1" showErrorMessage="1" prompt="El porcentaje (%) de crecimiento esperado de los pensionados y jubilados." sqref="B22">
      <formula1>0</formula1>
      <formula2>100</formula2>
    </dataValidation>
    <dataValidation type="whole" allowBlank="1" showInputMessage="1" showErrorMessage="1" prompt="La edad (en años) a la que el afiliado puede tramitar su jubilación o pensión." sqref="B24">
      <formula1>0</formula1>
      <formula2>199</formula2>
    </dataValidation>
    <dataValidation type="decimal" allowBlank="1" showInputMessage="1" showErrorMessage="1" prompt="La esperanza de vida (en años) de los afiliados al plan. " sqref="B25">
      <formula1>0</formula1>
      <formula2>199</formula2>
    </dataValidation>
    <dataValidation type="whole" allowBlank="1" showInputMessage="1" showErrorMessage="1" prompt="El año en que el plan se encuentre en descapitalización." sqref="B61">
      <formula1>1900</formula1>
      <formula2>2099</formula2>
    </dataValidation>
    <dataValidation type="whole" allowBlank="1" showInputMessage="1" showErrorMessage="1" prompt="El año en que se elaboró el estudio actuarial más reciente." sqref="B65">
      <formula1>1900</formula1>
      <formula2>2099</formula2>
    </dataValidation>
    <dataValidation allowBlank="1" showInputMessage="1" showErrorMessage="1" prompt="La empresa o institución que elaboró el estudio actuarial más reciente." sqref="B66"/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64" t="s">
        <v>439</v>
      </c>
      <c r="B1" s="264"/>
      <c r="C1" s="264"/>
      <c r="D1" s="264"/>
      <c r="E1" s="264"/>
      <c r="F1" s="264"/>
      <c r="G1" s="264"/>
    </row>
    <row r="2" spans="1:7" x14ac:dyDescent="0.25">
      <c r="A2" s="127" t="str">
        <f>'Formato 1'!A2</f>
        <v xml:space="preserve"> Municipio de Guanajuato</v>
      </c>
      <c r="B2" s="128"/>
      <c r="C2" s="128"/>
      <c r="D2" s="128"/>
      <c r="E2" s="128"/>
      <c r="F2" s="128"/>
      <c r="G2" s="129"/>
    </row>
    <row r="3" spans="1:7" x14ac:dyDescent="0.25">
      <c r="A3" s="130" t="s">
        <v>440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0" t="s">
        <v>441</v>
      </c>
      <c r="B5" s="131"/>
      <c r="C5" s="131"/>
      <c r="D5" s="131"/>
      <c r="E5" s="131"/>
      <c r="F5" s="131"/>
      <c r="G5" s="132"/>
    </row>
    <row r="6" spans="1:7" x14ac:dyDescent="0.25">
      <c r="A6" s="262" t="s">
        <v>442</v>
      </c>
      <c r="B6" s="36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83.25" customHeight="1" x14ac:dyDescent="0.25">
      <c r="A7" s="263"/>
      <c r="B7" s="70" t="s">
        <v>443</v>
      </c>
      <c r="C7" s="263"/>
      <c r="D7" s="263"/>
      <c r="E7" s="263"/>
      <c r="F7" s="263"/>
      <c r="G7" s="263"/>
    </row>
    <row r="8" spans="1:7" ht="30" x14ac:dyDescent="0.25">
      <c r="A8" s="71" t="s">
        <v>444</v>
      </c>
      <c r="B8" s="35">
        <f t="shared" ref="B8:G8" si="0">SUM(B9:B20)</f>
        <v>0</v>
      </c>
      <c r="C8" s="35">
        <f t="shared" si="0"/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450</v>
      </c>
      <c r="B22" s="12">
        <f t="shared" ref="B22:G22" si="1">SUM(B23:B27)</f>
        <v>0</v>
      </c>
      <c r="C22" s="12">
        <f t="shared" si="1"/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454</v>
      </c>
      <c r="B29" s="12">
        <f t="shared" ref="B29:G29" si="2">B30</f>
        <v>0</v>
      </c>
      <c r="C29" s="12">
        <f t="shared" si="2"/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455</v>
      </c>
      <c r="B32" s="12">
        <f t="shared" ref="B32:G32" si="3">B29+B22+B8</f>
        <v>0</v>
      </c>
      <c r="C32" s="12">
        <f t="shared" si="3"/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457</v>
      </c>
      <c r="B37" s="12">
        <f t="shared" ref="B37:G37" si="4">B36+B35</f>
        <v>0</v>
      </c>
      <c r="C37" s="12">
        <f t="shared" si="4"/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 t="shared" si="4"/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5" t="s">
        <v>458</v>
      </c>
      <c r="B1" s="265"/>
      <c r="C1" s="265"/>
      <c r="D1" s="265"/>
      <c r="E1" s="265"/>
      <c r="F1" s="265"/>
      <c r="G1" s="265"/>
    </row>
    <row r="2" spans="1:7" x14ac:dyDescent="0.25">
      <c r="A2" s="127" t="str">
        <f>'Formato 1'!A2</f>
        <v xml:space="preserve"> Municipio de Guanajuato</v>
      </c>
      <c r="B2" s="128"/>
      <c r="C2" s="128"/>
      <c r="D2" s="128"/>
      <c r="E2" s="128"/>
      <c r="F2" s="128"/>
      <c r="G2" s="129"/>
    </row>
    <row r="3" spans="1:7" x14ac:dyDescent="0.25">
      <c r="A3" s="112" t="s">
        <v>459</v>
      </c>
      <c r="B3" s="113"/>
      <c r="C3" s="113"/>
      <c r="D3" s="113"/>
      <c r="E3" s="113"/>
      <c r="F3" s="113"/>
      <c r="G3" s="114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12" t="s">
        <v>441</v>
      </c>
      <c r="B5" s="113"/>
      <c r="C5" s="113"/>
      <c r="D5" s="113"/>
      <c r="E5" s="113"/>
      <c r="F5" s="113"/>
      <c r="G5" s="114"/>
    </row>
    <row r="6" spans="1:7" x14ac:dyDescent="0.25">
      <c r="A6" s="266" t="s">
        <v>460</v>
      </c>
      <c r="B6" s="36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57.75" customHeight="1" x14ac:dyDescent="0.25">
      <c r="A7" s="267"/>
      <c r="B7" s="37" t="s">
        <v>443</v>
      </c>
      <c r="C7" s="263"/>
      <c r="D7" s="263"/>
      <c r="E7" s="263"/>
      <c r="F7" s="263"/>
      <c r="G7" s="263"/>
    </row>
    <row r="8" spans="1:7" x14ac:dyDescent="0.25">
      <c r="A8" s="26" t="s">
        <v>461</v>
      </c>
      <c r="B8" s="38">
        <f t="shared" ref="B8:G8" si="0">SUM(B9:B17)</f>
        <v>0</v>
      </c>
      <c r="C8" s="38">
        <f t="shared" si="0"/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471</v>
      </c>
      <c r="B19" s="12">
        <f t="shared" ref="B19:G19" si="1">SUM(B20:B28)</f>
        <v>0</v>
      </c>
      <c r="C19" s="12">
        <f t="shared" si="1"/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5" t="s">
        <v>474</v>
      </c>
      <c r="B1" s="265"/>
      <c r="C1" s="265"/>
      <c r="D1" s="265"/>
      <c r="E1" s="265"/>
      <c r="F1" s="265"/>
      <c r="G1" s="265"/>
    </row>
    <row r="2" spans="1:7" x14ac:dyDescent="0.25">
      <c r="A2" s="127" t="str">
        <f>'Formato 1'!A2</f>
        <v xml:space="preserve"> Municipio de Guanajuato</v>
      </c>
      <c r="B2" s="128"/>
      <c r="C2" s="128"/>
      <c r="D2" s="128"/>
      <c r="E2" s="128"/>
      <c r="F2" s="128"/>
      <c r="G2" s="129"/>
    </row>
    <row r="3" spans="1:7" x14ac:dyDescent="0.25">
      <c r="A3" s="112" t="s">
        <v>475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269" t="s">
        <v>442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6">
        <f>+F5+1</f>
        <v>2022</v>
      </c>
    </row>
    <row r="6" spans="1:7" ht="32.25" x14ac:dyDescent="0.25">
      <c r="A6" s="246"/>
      <c r="B6" s="271"/>
      <c r="C6" s="271"/>
      <c r="D6" s="271"/>
      <c r="E6" s="271"/>
      <c r="F6" s="271"/>
      <c r="G6" s="37" t="s">
        <v>476</v>
      </c>
    </row>
    <row r="7" spans="1:7" x14ac:dyDescent="0.25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450</v>
      </c>
      <c r="B21" s="12">
        <f t="shared" ref="B21:G21" si="0">SUM(B22:B26)</f>
        <v>0</v>
      </c>
      <c r="C21" s="12">
        <f t="shared" si="0"/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454</v>
      </c>
      <c r="B28" s="12">
        <f t="shared" ref="B28:G28" si="1">B29</f>
        <v>0</v>
      </c>
      <c r="C28" s="12">
        <f t="shared" si="1"/>
        <v>0</v>
      </c>
      <c r="D28" s="12">
        <f t="shared" si="1"/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494</v>
      </c>
      <c r="B31" s="39">
        <f t="shared" ref="B31:G31" si="2">B7+B21+B28</f>
        <v>0</v>
      </c>
      <c r="C31" s="39">
        <f t="shared" si="2"/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496</v>
      </c>
      <c r="B36" s="12">
        <f t="shared" ref="B36:G36" si="3">B34+B35</f>
        <v>0</v>
      </c>
      <c r="C36" s="12">
        <f t="shared" si="3"/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68" t="s">
        <v>497</v>
      </c>
      <c r="B39" s="268"/>
      <c r="C39" s="268"/>
      <c r="D39" s="268"/>
      <c r="E39" s="268"/>
      <c r="F39" s="268"/>
      <c r="G39" s="268"/>
    </row>
    <row r="40" spans="1:7" x14ac:dyDescent="0.25">
      <c r="A40" s="268" t="s">
        <v>498</v>
      </c>
      <c r="B40" s="268"/>
      <c r="C40" s="268"/>
      <c r="D40" s="268"/>
      <c r="E40" s="268"/>
      <c r="F40" s="268"/>
      <c r="G40" s="26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5" t="s">
        <v>499</v>
      </c>
      <c r="B1" s="265"/>
      <c r="C1" s="265"/>
      <c r="D1" s="265"/>
      <c r="E1" s="265"/>
      <c r="F1" s="265"/>
      <c r="G1" s="265"/>
    </row>
    <row r="2" spans="1:7" x14ac:dyDescent="0.25">
      <c r="A2" s="127" t="str">
        <f>'Formato 1'!A2</f>
        <v xml:space="preserve"> Municipio de Guanajuato</v>
      </c>
      <c r="B2" s="128"/>
      <c r="C2" s="128"/>
      <c r="D2" s="128"/>
      <c r="E2" s="128"/>
      <c r="F2" s="128"/>
      <c r="G2" s="129"/>
    </row>
    <row r="3" spans="1:7" x14ac:dyDescent="0.25">
      <c r="A3" s="112" t="s">
        <v>500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272" t="s">
        <v>460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6">
        <v>2022</v>
      </c>
    </row>
    <row r="6" spans="1:7" ht="48.75" customHeight="1" x14ac:dyDescent="0.25">
      <c r="A6" s="273"/>
      <c r="B6" s="271"/>
      <c r="C6" s="271"/>
      <c r="D6" s="271"/>
      <c r="E6" s="271"/>
      <c r="F6" s="271"/>
      <c r="G6" s="37" t="s">
        <v>501</v>
      </c>
    </row>
    <row r="7" spans="1:7" x14ac:dyDescent="0.25">
      <c r="A7" s="26" t="s">
        <v>461</v>
      </c>
      <c r="B7" s="38">
        <f t="shared" ref="B7:G7" si="0">SUM(B8:B16)</f>
        <v>0</v>
      </c>
      <c r="C7" s="38">
        <f t="shared" si="0"/>
        <v>0</v>
      </c>
      <c r="D7" s="38">
        <f t="shared" si="0"/>
        <v>0</v>
      </c>
      <c r="E7" s="38">
        <f t="shared" si="0"/>
        <v>0</v>
      </c>
      <c r="F7" s="38">
        <f t="shared" si="0"/>
        <v>0</v>
      </c>
      <c r="G7" s="38">
        <f t="shared" si="0"/>
        <v>0</v>
      </c>
    </row>
    <row r="8" spans="1:7" x14ac:dyDescent="0.25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471</v>
      </c>
      <c r="B18" s="12">
        <f t="shared" ref="B18:G18" si="1">SUM(B19:B27)</f>
        <v>0</v>
      </c>
      <c r="C18" s="12">
        <f t="shared" si="1"/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502</v>
      </c>
      <c r="B29" s="39">
        <f t="shared" ref="B29:G29" si="2">B7+B18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68" t="s">
        <v>497</v>
      </c>
      <c r="B32" s="268"/>
      <c r="C32" s="268"/>
      <c r="D32" s="268"/>
      <c r="E32" s="268"/>
      <c r="F32" s="268"/>
      <c r="G32" s="268"/>
    </row>
    <row r="33" spans="1:7" x14ac:dyDescent="0.25">
      <c r="A33" s="268" t="s">
        <v>498</v>
      </c>
      <c r="B33" s="268"/>
      <c r="C33" s="268"/>
      <c r="D33" s="268"/>
      <c r="E33" s="268"/>
      <c r="F33" s="268"/>
      <c r="G33" s="26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74" t="s">
        <v>503</v>
      </c>
      <c r="B1" s="274"/>
      <c r="C1" s="274"/>
      <c r="D1" s="274"/>
      <c r="E1" s="274"/>
      <c r="F1" s="274"/>
    </row>
    <row r="2" spans="1:6" ht="20.100000000000001" customHeight="1" x14ac:dyDescent="0.25">
      <c r="A2" s="109" t="str">
        <f>'Formato 1'!A2</f>
        <v xml:space="preserve"> Municipio de Guanajuato</v>
      </c>
      <c r="B2" s="133"/>
      <c r="C2" s="133"/>
      <c r="D2" s="133"/>
      <c r="E2" s="133"/>
      <c r="F2" s="134"/>
    </row>
    <row r="3" spans="1:6" ht="29.25" customHeight="1" x14ac:dyDescent="0.25">
      <c r="A3" s="135" t="s">
        <v>504</v>
      </c>
      <c r="B3" s="136"/>
      <c r="C3" s="136"/>
      <c r="D3" s="136"/>
      <c r="E3" s="136"/>
      <c r="F3" s="137"/>
    </row>
    <row r="4" spans="1:6" ht="35.25" customHeight="1" x14ac:dyDescent="0.25">
      <c r="A4" s="120"/>
      <c r="B4" s="120" t="s">
        <v>505</v>
      </c>
      <c r="C4" s="120" t="s">
        <v>506</v>
      </c>
      <c r="D4" s="120" t="s">
        <v>507</v>
      </c>
      <c r="E4" s="120" t="s">
        <v>508</v>
      </c>
      <c r="F4" s="120" t="s">
        <v>509</v>
      </c>
    </row>
    <row r="5" spans="1:6" ht="12.75" customHeight="1" x14ac:dyDescent="0.25">
      <c r="A5" s="18" t="s">
        <v>510</v>
      </c>
      <c r="B5" s="53"/>
      <c r="C5" s="53"/>
      <c r="D5" s="53"/>
      <c r="E5" s="53"/>
      <c r="F5" s="53"/>
    </row>
    <row r="6" spans="1:6" ht="30" x14ac:dyDescent="0.25">
      <c r="A6" s="59" t="s">
        <v>511</v>
      </c>
      <c r="B6" s="60"/>
      <c r="C6" s="60"/>
      <c r="D6" s="60"/>
      <c r="E6" s="60"/>
      <c r="F6" s="60"/>
    </row>
    <row r="7" spans="1:6" ht="15" x14ac:dyDescent="0.25">
      <c r="A7" s="59" t="s">
        <v>512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513</v>
      </c>
      <c r="B9" s="45"/>
      <c r="C9" s="45"/>
      <c r="D9" s="45"/>
      <c r="E9" s="45"/>
      <c r="F9" s="45"/>
    </row>
    <row r="10" spans="1:6" ht="15" x14ac:dyDescent="0.25">
      <c r="A10" s="59" t="s">
        <v>514</v>
      </c>
      <c r="B10" s="60"/>
      <c r="C10" s="60"/>
      <c r="D10" s="60"/>
      <c r="E10" s="60"/>
      <c r="F10" s="60"/>
    </row>
    <row r="11" spans="1:6" ht="15" x14ac:dyDescent="0.25">
      <c r="A11" s="80" t="s">
        <v>515</v>
      </c>
      <c r="B11" s="60"/>
      <c r="C11" s="60"/>
      <c r="D11" s="60"/>
      <c r="E11" s="60"/>
      <c r="F11" s="60"/>
    </row>
    <row r="12" spans="1:6" ht="15" x14ac:dyDescent="0.25">
      <c r="A12" s="80" t="s">
        <v>516</v>
      </c>
      <c r="B12" s="60"/>
      <c r="C12" s="60"/>
      <c r="D12" s="60"/>
      <c r="E12" s="60"/>
      <c r="F12" s="60"/>
    </row>
    <row r="13" spans="1:6" ht="15" x14ac:dyDescent="0.25">
      <c r="A13" s="80" t="s">
        <v>517</v>
      </c>
      <c r="B13" s="60"/>
      <c r="C13" s="60"/>
      <c r="D13" s="60"/>
      <c r="E13" s="60"/>
      <c r="F13" s="60"/>
    </row>
    <row r="14" spans="1:6" ht="15" x14ac:dyDescent="0.25">
      <c r="A14" s="59" t="s">
        <v>518</v>
      </c>
      <c r="B14" s="60"/>
      <c r="C14" s="60"/>
      <c r="D14" s="60"/>
      <c r="E14" s="60"/>
      <c r="F14" s="60"/>
    </row>
    <row r="15" spans="1:6" ht="15" x14ac:dyDescent="0.25">
      <c r="A15" s="80" t="s">
        <v>515</v>
      </c>
      <c r="B15" s="60"/>
      <c r="C15" s="60"/>
      <c r="D15" s="60"/>
      <c r="E15" s="60"/>
      <c r="F15" s="60"/>
    </row>
    <row r="16" spans="1:6" ht="15" x14ac:dyDescent="0.25">
      <c r="A16" s="80" t="s">
        <v>516</v>
      </c>
      <c r="B16" s="60"/>
      <c r="C16" s="60"/>
      <c r="D16" s="60"/>
      <c r="E16" s="60"/>
      <c r="F16" s="60"/>
    </row>
    <row r="17" spans="1:6" ht="15" x14ac:dyDescent="0.25">
      <c r="A17" s="80" t="s">
        <v>517</v>
      </c>
      <c r="B17" s="60"/>
      <c r="C17" s="60"/>
      <c r="D17" s="60"/>
      <c r="E17" s="60"/>
      <c r="F17" s="60"/>
    </row>
    <row r="18" spans="1:6" ht="15" x14ac:dyDescent="0.25">
      <c r="A18" s="59" t="s">
        <v>519</v>
      </c>
      <c r="B18" s="121"/>
      <c r="C18" s="60"/>
      <c r="D18" s="60"/>
      <c r="E18" s="60"/>
      <c r="F18" s="60"/>
    </row>
    <row r="19" spans="1:6" ht="15" x14ac:dyDescent="0.25">
      <c r="A19" s="59" t="s">
        <v>520</v>
      </c>
      <c r="B19" s="60"/>
      <c r="C19" s="60"/>
      <c r="D19" s="60"/>
      <c r="E19" s="60"/>
      <c r="F19" s="60"/>
    </row>
    <row r="20" spans="1:6" ht="30" x14ac:dyDescent="0.25">
      <c r="A20" s="59" t="s">
        <v>521</v>
      </c>
      <c r="B20" s="122"/>
      <c r="C20" s="122"/>
      <c r="D20" s="122"/>
      <c r="E20" s="122"/>
      <c r="F20" s="122"/>
    </row>
    <row r="21" spans="1:6" ht="30" x14ac:dyDescent="0.25">
      <c r="A21" s="59" t="s">
        <v>522</v>
      </c>
      <c r="B21" s="122"/>
      <c r="C21" s="122"/>
      <c r="D21" s="122"/>
      <c r="E21" s="122"/>
      <c r="F21" s="122"/>
    </row>
    <row r="22" spans="1:6" ht="30" x14ac:dyDescent="0.25">
      <c r="A22" s="59" t="s">
        <v>523</v>
      </c>
      <c r="B22" s="122"/>
      <c r="C22" s="122"/>
      <c r="D22" s="122"/>
      <c r="E22" s="122"/>
      <c r="F22" s="122"/>
    </row>
    <row r="23" spans="1:6" ht="15" x14ac:dyDescent="0.25">
      <c r="A23" s="59" t="s">
        <v>524</v>
      </c>
      <c r="B23" s="122"/>
      <c r="C23" s="122"/>
      <c r="D23" s="122"/>
      <c r="E23" s="122"/>
      <c r="F23" s="122"/>
    </row>
    <row r="24" spans="1:6" ht="15" x14ac:dyDescent="0.25">
      <c r="A24" s="59" t="s">
        <v>525</v>
      </c>
      <c r="B24" s="123"/>
      <c r="C24" s="60"/>
      <c r="D24" s="60"/>
      <c r="E24" s="60"/>
      <c r="F24" s="60"/>
    </row>
    <row r="25" spans="1:6" ht="15" x14ac:dyDescent="0.25">
      <c r="A25" s="59" t="s">
        <v>526</v>
      </c>
      <c r="B25" s="123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527</v>
      </c>
      <c r="B27" s="45"/>
      <c r="C27" s="45"/>
      <c r="D27" s="45"/>
      <c r="E27" s="45"/>
      <c r="F27" s="45"/>
    </row>
    <row r="28" spans="1:6" ht="15" x14ac:dyDescent="0.25">
      <c r="A28" s="59" t="s">
        <v>528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529</v>
      </c>
      <c r="B30" s="45"/>
      <c r="C30" s="45"/>
      <c r="D30" s="45"/>
      <c r="E30" s="45"/>
      <c r="F30" s="45"/>
    </row>
    <row r="31" spans="1:6" ht="15" x14ac:dyDescent="0.25">
      <c r="A31" s="59" t="s">
        <v>514</v>
      </c>
      <c r="B31" s="60"/>
      <c r="C31" s="60"/>
      <c r="D31" s="60"/>
      <c r="E31" s="60"/>
      <c r="F31" s="60"/>
    </row>
    <row r="32" spans="1:6" ht="15" x14ac:dyDescent="0.25">
      <c r="A32" s="59" t="s">
        <v>518</v>
      </c>
      <c r="B32" s="60"/>
      <c r="C32" s="60"/>
      <c r="D32" s="60"/>
      <c r="E32" s="60"/>
      <c r="F32" s="60"/>
    </row>
    <row r="33" spans="1:6" ht="15" x14ac:dyDescent="0.25">
      <c r="A33" s="59" t="s">
        <v>530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531</v>
      </c>
      <c r="B35" s="45"/>
      <c r="C35" s="45"/>
      <c r="D35" s="45"/>
      <c r="E35" s="45"/>
      <c r="F35" s="45"/>
    </row>
    <row r="36" spans="1:6" ht="15" x14ac:dyDescent="0.25">
      <c r="A36" s="59" t="s">
        <v>532</v>
      </c>
      <c r="B36" s="60"/>
      <c r="C36" s="60"/>
      <c r="D36" s="60"/>
      <c r="E36" s="60"/>
      <c r="F36" s="60"/>
    </row>
    <row r="37" spans="1:6" ht="15" x14ac:dyDescent="0.25">
      <c r="A37" s="59" t="s">
        <v>533</v>
      </c>
      <c r="B37" s="60"/>
      <c r="C37" s="60"/>
      <c r="D37" s="60"/>
      <c r="E37" s="60"/>
      <c r="F37" s="60"/>
    </row>
    <row r="38" spans="1:6" ht="15" x14ac:dyDescent="0.25">
      <c r="A38" s="59" t="s">
        <v>534</v>
      </c>
      <c r="B38" s="123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536</v>
      </c>
      <c r="B42" s="45"/>
      <c r="C42" s="45"/>
      <c r="D42" s="45"/>
      <c r="E42" s="45"/>
      <c r="F42" s="45"/>
    </row>
    <row r="43" spans="1:6" ht="15" x14ac:dyDescent="0.25">
      <c r="A43" s="59" t="s">
        <v>537</v>
      </c>
      <c r="B43" s="60"/>
      <c r="C43" s="60"/>
      <c r="D43" s="60"/>
      <c r="E43" s="60"/>
      <c r="F43" s="60"/>
    </row>
    <row r="44" spans="1:6" ht="15" x14ac:dyDescent="0.25">
      <c r="A44" s="59" t="s">
        <v>538</v>
      </c>
      <c r="B44" s="60"/>
      <c r="C44" s="60"/>
      <c r="D44" s="60"/>
      <c r="E44" s="60"/>
      <c r="F44" s="60"/>
    </row>
    <row r="45" spans="1:6" ht="15" x14ac:dyDescent="0.25">
      <c r="A45" s="59" t="s">
        <v>539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540</v>
      </c>
      <c r="B47" s="45"/>
      <c r="C47" s="45"/>
      <c r="D47" s="45"/>
      <c r="E47" s="45"/>
      <c r="F47" s="45"/>
    </row>
    <row r="48" spans="1:6" ht="15" x14ac:dyDescent="0.25">
      <c r="A48" s="59" t="s">
        <v>538</v>
      </c>
      <c r="B48" s="122"/>
      <c r="C48" s="122"/>
      <c r="D48" s="122"/>
      <c r="E48" s="122"/>
      <c r="F48" s="122"/>
    </row>
    <row r="49" spans="1:6" ht="15" x14ac:dyDescent="0.25">
      <c r="A49" s="59" t="s">
        <v>539</v>
      </c>
      <c r="B49" s="122"/>
      <c r="C49" s="122"/>
      <c r="D49" s="122"/>
      <c r="E49" s="122"/>
      <c r="F49" s="122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541</v>
      </c>
      <c r="B51" s="45"/>
      <c r="C51" s="45"/>
      <c r="D51" s="45"/>
      <c r="E51" s="45"/>
      <c r="F51" s="45"/>
    </row>
    <row r="52" spans="1:6" ht="15" x14ac:dyDescent="0.25">
      <c r="A52" s="59" t="s">
        <v>538</v>
      </c>
      <c r="B52" s="60"/>
      <c r="C52" s="60"/>
      <c r="D52" s="60"/>
      <c r="E52" s="60"/>
      <c r="F52" s="60"/>
    </row>
    <row r="53" spans="1:6" ht="15" x14ac:dyDescent="0.25">
      <c r="A53" s="59" t="s">
        <v>539</v>
      </c>
      <c r="B53" s="60"/>
      <c r="C53" s="60"/>
      <c r="D53" s="60"/>
      <c r="E53" s="60"/>
      <c r="F53" s="60"/>
    </row>
    <row r="54" spans="1:6" ht="15" x14ac:dyDescent="0.25">
      <c r="A54" s="59" t="s">
        <v>542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546</v>
      </c>
      <c r="B62" s="123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25">
      <c r="A67" s="119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  <col min="10" max="10" width="14.42578125" bestFit="1" customWidth="1"/>
  </cols>
  <sheetData>
    <row r="1" spans="1:8" ht="40.9" customHeight="1" x14ac:dyDescent="0.25">
      <c r="A1" s="238" t="s">
        <v>122</v>
      </c>
      <c r="B1" s="239"/>
      <c r="C1" s="239"/>
      <c r="D1" s="239"/>
      <c r="E1" s="239"/>
      <c r="F1" s="239"/>
      <c r="G1" s="239"/>
      <c r="H1" s="240"/>
    </row>
    <row r="2" spans="1:8" x14ac:dyDescent="0.25">
      <c r="A2" s="109" t="str">
        <f>'Formato 1'!A2</f>
        <v xml:space="preserve"> Municipio de Guanajuato</v>
      </c>
      <c r="B2" s="110"/>
      <c r="C2" s="110"/>
      <c r="D2" s="110"/>
      <c r="E2" s="110"/>
      <c r="F2" s="110"/>
      <c r="G2" s="110"/>
      <c r="H2" s="111"/>
    </row>
    <row r="3" spans="1:8" ht="15" customHeight="1" x14ac:dyDescent="0.25">
      <c r="A3" s="112" t="s">
        <v>123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25">
      <c r="A4" s="112" t="str">
        <f>'Formato 1'!A4</f>
        <v>Al 31 de Diciembre de 2024 y al 31 de Diciembre de 2025 (b)</v>
      </c>
      <c r="B4" s="113"/>
      <c r="C4" s="113"/>
      <c r="D4" s="113"/>
      <c r="E4" s="113"/>
      <c r="F4" s="113"/>
      <c r="G4" s="113"/>
      <c r="H4" s="114"/>
    </row>
    <row r="5" spans="1:8" x14ac:dyDescent="0.25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41.45" customHeight="1" x14ac:dyDescent="0.25">
      <c r="A6" s="5" t="s">
        <v>124</v>
      </c>
      <c r="B6" s="6" t="s">
        <v>632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3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4" t="s">
        <v>133</v>
      </c>
      <c r="B10" s="105">
        <v>0</v>
      </c>
      <c r="C10" s="47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134</v>
      </c>
      <c r="B11" s="105">
        <v>0</v>
      </c>
      <c r="C11" s="47">
        <v>0</v>
      </c>
      <c r="D11" s="105">
        <v>0</v>
      </c>
      <c r="E11" s="105">
        <v>0</v>
      </c>
      <c r="F11" s="105">
        <v>0</v>
      </c>
      <c r="G11" s="47">
        <v>0</v>
      </c>
      <c r="H11" s="47">
        <v>0</v>
      </c>
    </row>
    <row r="12" spans="1:8" ht="16.5" customHeight="1" x14ac:dyDescent="0.25">
      <c r="A12" s="104" t="s">
        <v>135</v>
      </c>
      <c r="B12" s="105">
        <v>0</v>
      </c>
      <c r="C12" s="47">
        <v>0</v>
      </c>
      <c r="D12" s="105">
        <v>0</v>
      </c>
      <c r="E12" s="105">
        <v>0</v>
      </c>
      <c r="F12" s="105">
        <v>0</v>
      </c>
      <c r="G12" s="47">
        <v>0</v>
      </c>
      <c r="H12" s="47">
        <v>0</v>
      </c>
    </row>
    <row r="13" spans="1:8" x14ac:dyDescent="0.25">
      <c r="A13" s="103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4" t="s">
        <v>137</v>
      </c>
      <c r="B14" s="105">
        <v>0</v>
      </c>
      <c r="C14" s="47">
        <v>0</v>
      </c>
      <c r="D14" s="105">
        <v>0</v>
      </c>
      <c r="E14" s="105">
        <v>0</v>
      </c>
      <c r="F14" s="105">
        <v>0</v>
      </c>
      <c r="G14" s="47">
        <v>0</v>
      </c>
      <c r="H14" s="47">
        <v>0</v>
      </c>
    </row>
    <row r="15" spans="1:8" ht="15" customHeight="1" x14ac:dyDescent="0.25">
      <c r="A15" s="104" t="s">
        <v>138</v>
      </c>
      <c r="B15" s="105">
        <v>0</v>
      </c>
      <c r="C15" s="47">
        <v>0</v>
      </c>
      <c r="D15" s="105">
        <v>0</v>
      </c>
      <c r="E15" s="105">
        <v>0</v>
      </c>
      <c r="F15" s="105">
        <v>0</v>
      </c>
      <c r="G15" s="47">
        <v>0</v>
      </c>
      <c r="H15" s="47">
        <v>0</v>
      </c>
    </row>
    <row r="16" spans="1:8" x14ac:dyDescent="0.25">
      <c r="A16" s="104" t="s">
        <v>139</v>
      </c>
      <c r="B16" s="105">
        <v>0</v>
      </c>
      <c r="C16" s="47">
        <v>0</v>
      </c>
      <c r="D16" s="105">
        <v>0</v>
      </c>
      <c r="E16" s="105">
        <v>0</v>
      </c>
      <c r="F16" s="105">
        <v>0</v>
      </c>
      <c r="G16" s="47">
        <v>0</v>
      </c>
      <c r="H16" s="47">
        <v>0</v>
      </c>
    </row>
    <row r="17" spans="1:11" x14ac:dyDescent="0.25">
      <c r="A17" s="106"/>
      <c r="B17" s="90"/>
      <c r="C17" s="90"/>
      <c r="D17" s="90"/>
      <c r="E17" s="90"/>
      <c r="F17" s="90"/>
      <c r="G17" s="90"/>
      <c r="H17" s="90"/>
    </row>
    <row r="18" spans="1:11" x14ac:dyDescent="0.25">
      <c r="A18" s="8" t="s">
        <v>140</v>
      </c>
      <c r="B18" s="174">
        <v>100734236.09999999</v>
      </c>
      <c r="C18" s="107"/>
      <c r="D18" s="107"/>
      <c r="E18" s="107"/>
      <c r="F18" s="174">
        <v>116752027.65000001</v>
      </c>
      <c r="G18" s="107"/>
      <c r="H18" s="107"/>
      <c r="J18" s="177"/>
      <c r="K18" s="177"/>
    </row>
    <row r="19" spans="1:11" ht="16.5" customHeight="1" x14ac:dyDescent="0.25">
      <c r="A19" s="106"/>
      <c r="B19" s="90"/>
      <c r="C19" s="90"/>
      <c r="D19" s="90"/>
      <c r="E19" s="90"/>
      <c r="F19" s="90"/>
      <c r="G19" s="90"/>
      <c r="H19" s="90"/>
    </row>
    <row r="20" spans="1:11" ht="14.45" customHeight="1" x14ac:dyDescent="0.25">
      <c r="A20" s="8" t="s">
        <v>141</v>
      </c>
      <c r="B20" s="4">
        <f t="shared" ref="B20:H20" si="3">B8+B18</f>
        <v>100734236.09999999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116752027.65000001</v>
      </c>
      <c r="G20" s="4">
        <f t="shared" si="3"/>
        <v>0</v>
      </c>
      <c r="H20" s="4">
        <f t="shared" si="3"/>
        <v>0</v>
      </c>
    </row>
    <row r="21" spans="1:11" ht="16.5" customHeight="1" x14ac:dyDescent="0.25">
      <c r="A21" s="106"/>
      <c r="B21" s="49"/>
      <c r="C21" s="49"/>
      <c r="D21" s="49"/>
      <c r="E21" s="49"/>
      <c r="F21" s="49"/>
      <c r="G21" s="49"/>
      <c r="H21" s="49"/>
    </row>
    <row r="22" spans="1:11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11" ht="15" customHeight="1" x14ac:dyDescent="0.25">
      <c r="A23" s="108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11" ht="15" customHeight="1" x14ac:dyDescent="0.25">
      <c r="A24" s="108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11" x14ac:dyDescent="0.25">
      <c r="A25" s="108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11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11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11" ht="15" customHeight="1" x14ac:dyDescent="0.25">
      <c r="A28" s="108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11" ht="15" customHeight="1" x14ac:dyDescent="0.25">
      <c r="A29" s="108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11" ht="15.75" customHeight="1" x14ac:dyDescent="0.25">
      <c r="A30" s="108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11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11" x14ac:dyDescent="0.25">
      <c r="A32" s="61"/>
    </row>
    <row r="33" spans="1:8" ht="14.45" customHeight="1" x14ac:dyDescent="0.25">
      <c r="A33" s="241" t="s">
        <v>151</v>
      </c>
      <c r="B33" s="241"/>
      <c r="C33" s="241"/>
      <c r="D33" s="241"/>
      <c r="E33" s="241"/>
      <c r="F33" s="241"/>
      <c r="G33" s="241"/>
      <c r="H33" s="241"/>
    </row>
    <row r="34" spans="1:8" ht="14.45" customHeight="1" x14ac:dyDescent="0.25">
      <c r="A34" s="241"/>
      <c r="B34" s="241"/>
      <c r="C34" s="241"/>
      <c r="D34" s="241"/>
      <c r="E34" s="241"/>
      <c r="F34" s="241"/>
      <c r="G34" s="241"/>
      <c r="H34" s="241"/>
    </row>
    <row r="35" spans="1:8" ht="14.45" customHeight="1" x14ac:dyDescent="0.25">
      <c r="A35" s="241"/>
      <c r="B35" s="241"/>
      <c r="C35" s="241"/>
      <c r="D35" s="241"/>
      <c r="E35" s="241"/>
      <c r="F35" s="241"/>
      <c r="G35" s="241"/>
      <c r="H35" s="241"/>
    </row>
    <row r="36" spans="1:8" ht="14.45" customHeight="1" x14ac:dyDescent="0.25">
      <c r="A36" s="241"/>
      <c r="B36" s="241"/>
      <c r="C36" s="241"/>
      <c r="D36" s="241"/>
      <c r="E36" s="241"/>
      <c r="F36" s="241"/>
      <c r="G36" s="241"/>
      <c r="H36" s="241"/>
    </row>
    <row r="37" spans="1:8" ht="14.45" customHeight="1" x14ac:dyDescent="0.25">
      <c r="A37" s="241"/>
      <c r="B37" s="241"/>
      <c r="C37" s="241"/>
      <c r="D37" s="241"/>
      <c r="E37" s="241"/>
      <c r="F37" s="241"/>
      <c r="G37" s="241"/>
      <c r="H37" s="241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>SUM(C42:C44)</f>
        <v>0</v>
      </c>
      <c r="D41" s="4">
        <f>SUM(D42:D44)</f>
        <v>0</v>
      </c>
      <c r="E41" s="4">
        <f>SUM(E42:E44)</f>
        <v>0</v>
      </c>
      <c r="F41" s="4">
        <f>SUM(F42:F44)</f>
        <v>0</v>
      </c>
    </row>
    <row r="42" spans="1:8" x14ac:dyDescent="0.25">
      <c r="A42" s="108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8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8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75" zoomScaleNormal="75" workbookViewId="0">
      <selection activeCell="K34" sqref="K3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21.140625" customWidth="1"/>
    <col min="8" max="8" width="20.5703125" customWidth="1"/>
    <col min="9" max="10" width="24.42578125" customWidth="1"/>
    <col min="11" max="11" width="27.42578125" customWidth="1"/>
    <col min="12" max="12" width="4.28515625" customWidth="1"/>
  </cols>
  <sheetData>
    <row r="1" spans="1:11" ht="40.9" customHeight="1" x14ac:dyDescent="0.25">
      <c r="A1" s="238" t="s">
        <v>162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x14ac:dyDescent="0.25">
      <c r="A2" s="109" t="str">
        <f>'Formato 1'!A2</f>
        <v xml:space="preserve"> Municipio de Guanajuato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x14ac:dyDescent="0.25">
      <c r="A3" s="112" t="s">
        <v>163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x14ac:dyDescent="0.25">
      <c r="A4" s="112" t="s">
        <v>651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x14ac:dyDescent="0.2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71.2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98" t="s">
        <v>652</v>
      </c>
      <c r="J6" s="198" t="s">
        <v>653</v>
      </c>
      <c r="K6" s="198" t="s">
        <v>654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>SUM(H9:H12)</f>
        <v>0</v>
      </c>
      <c r="I8" s="4">
        <f>SUM(I9:I12)</f>
        <v>0</v>
      </c>
      <c r="J8" s="4">
        <f>SUM(J9:J12)</f>
        <v>0</v>
      </c>
      <c r="K8" s="4">
        <f>SUM(K9:K12)</f>
        <v>0</v>
      </c>
    </row>
    <row r="9" spans="1:11" x14ac:dyDescent="0.25">
      <c r="A9" s="99" t="s">
        <v>173</v>
      </c>
      <c r="B9" s="100"/>
      <c r="C9" s="100"/>
      <c r="D9" s="100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9" t="s">
        <v>174</v>
      </c>
      <c r="B10" s="100"/>
      <c r="C10" s="100"/>
      <c r="D10" s="100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9" t="s">
        <v>175</v>
      </c>
      <c r="B11" s="100"/>
      <c r="C11" s="100"/>
      <c r="D11" s="100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9" t="s">
        <v>176</v>
      </c>
      <c r="B12" s="100"/>
      <c r="C12" s="100"/>
      <c r="D12" s="100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>SUM(H15:H18)</f>
        <v>0</v>
      </c>
      <c r="I14" s="4">
        <f>SUM(I15:I18)</f>
        <v>0</v>
      </c>
      <c r="J14" s="4">
        <f>SUM(J15:J18)</f>
        <v>0</v>
      </c>
      <c r="K14" s="4">
        <f>SUM(K15:K18)</f>
        <v>0</v>
      </c>
    </row>
    <row r="15" spans="1:11" x14ac:dyDescent="0.25">
      <c r="A15" s="99" t="s">
        <v>178</v>
      </c>
      <c r="B15" s="100"/>
      <c r="C15" s="100"/>
      <c r="D15" s="100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9" t="s">
        <v>179</v>
      </c>
      <c r="B16" s="100"/>
      <c r="C16" s="100"/>
      <c r="D16" s="100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9" t="s">
        <v>180</v>
      </c>
      <c r="B17" s="100"/>
      <c r="C17" s="100"/>
      <c r="D17" s="100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9" t="s">
        <v>181</v>
      </c>
      <c r="B18" s="100"/>
      <c r="C18" s="100"/>
      <c r="D18" s="100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>SUM(H8,H14)</f>
        <v>0</v>
      </c>
      <c r="I20" s="4">
        <f>SUM(I8,I14)</f>
        <v>0</v>
      </c>
      <c r="J20" s="4">
        <f>SUM(J8,J14)</f>
        <v>0</v>
      </c>
      <c r="K20" s="4">
        <f>SUM(K8,K14)</f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zoomScale="99" zoomScaleNormal="99" workbookViewId="0">
      <selection activeCell="D68" sqref="D6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8" width="15.28515625" bestFit="1" customWidth="1"/>
    <col min="9" max="9" width="17" bestFit="1" customWidth="1"/>
    <col min="11" max="12" width="15.28515625" bestFit="1" customWidth="1"/>
  </cols>
  <sheetData>
    <row r="1" spans="1:4" ht="40.9" customHeight="1" x14ac:dyDescent="0.25">
      <c r="A1" s="238" t="s">
        <v>183</v>
      </c>
      <c r="B1" s="239"/>
      <c r="C1" s="239"/>
      <c r="D1" s="240"/>
    </row>
    <row r="2" spans="1:4" x14ac:dyDescent="0.25">
      <c r="A2" s="109" t="str">
        <f>'Formato 1'!A2</f>
        <v xml:space="preserve"> Municipio de Guanajuato</v>
      </c>
      <c r="B2" s="110"/>
      <c r="C2" s="110"/>
      <c r="D2" s="111"/>
    </row>
    <row r="3" spans="1:4" x14ac:dyDescent="0.25">
      <c r="A3" s="112" t="s">
        <v>184</v>
      </c>
      <c r="B3" s="113"/>
      <c r="C3" s="113"/>
      <c r="D3" s="114"/>
    </row>
    <row r="4" spans="1:4" x14ac:dyDescent="0.25">
      <c r="A4" s="112" t="str">
        <f>'Formato 3'!A4</f>
        <v>Del 1 de Enero al 31 de Diciembre de 2025 (b)</v>
      </c>
      <c r="B4" s="113"/>
      <c r="C4" s="113"/>
      <c r="D4" s="114"/>
    </row>
    <row r="5" spans="1:4" x14ac:dyDescent="0.25">
      <c r="A5" s="115" t="s">
        <v>2</v>
      </c>
      <c r="B5" s="116"/>
      <c r="C5" s="116"/>
      <c r="D5" s="117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967507619</v>
      </c>
      <c r="C8" s="14">
        <f>SUM(C9:C11)</f>
        <v>1121842800.9400001</v>
      </c>
      <c r="D8" s="14">
        <f>SUM(D9:D11)</f>
        <v>1114810428.48</v>
      </c>
    </row>
    <row r="9" spans="1:4" x14ac:dyDescent="0.25">
      <c r="A9" s="58" t="s">
        <v>189</v>
      </c>
      <c r="B9" s="175">
        <v>730374048</v>
      </c>
      <c r="C9" s="175">
        <v>878828686.64999998</v>
      </c>
      <c r="D9" s="175">
        <v>871796314.19000006</v>
      </c>
    </row>
    <row r="10" spans="1:4" x14ac:dyDescent="0.25">
      <c r="A10" s="58" t="s">
        <v>190</v>
      </c>
      <c r="B10" s="175">
        <v>237133571</v>
      </c>
      <c r="C10" s="175">
        <v>243014114.28999999</v>
      </c>
      <c r="D10" s="175">
        <v>243014114.28999999</v>
      </c>
    </row>
    <row r="11" spans="1:4" x14ac:dyDescent="0.25">
      <c r="A11" s="58" t="s">
        <v>191</v>
      </c>
      <c r="B11" s="176">
        <f>B44</f>
        <v>0</v>
      </c>
      <c r="C11" s="176">
        <f>C44</f>
        <v>0</v>
      </c>
      <c r="D11" s="176">
        <f>D44</f>
        <v>0</v>
      </c>
    </row>
    <row r="12" spans="1:4" x14ac:dyDescent="0.25">
      <c r="A12" s="46"/>
      <c r="B12" s="90"/>
      <c r="C12" s="90"/>
      <c r="D12" s="90"/>
    </row>
    <row r="13" spans="1:4" x14ac:dyDescent="0.25">
      <c r="A13" s="3" t="s">
        <v>192</v>
      </c>
      <c r="B13" s="14">
        <f>B14+B15</f>
        <v>967507619</v>
      </c>
      <c r="C13" s="14">
        <f>C14+C15</f>
        <v>1099207213.3900001</v>
      </c>
      <c r="D13" s="14">
        <f>D14+D15</f>
        <v>1017270752.51</v>
      </c>
    </row>
    <row r="14" spans="1:4" x14ac:dyDescent="0.25">
      <c r="A14" s="58" t="s">
        <v>193</v>
      </c>
      <c r="B14" s="175">
        <v>726074048</v>
      </c>
      <c r="C14" s="175">
        <v>806541510.97000003</v>
      </c>
      <c r="D14" s="175">
        <v>751308585.84000003</v>
      </c>
    </row>
    <row r="15" spans="1:4" x14ac:dyDescent="0.25">
      <c r="A15" s="58" t="s">
        <v>194</v>
      </c>
      <c r="B15" s="175">
        <v>241433571</v>
      </c>
      <c r="C15" s="175">
        <v>292665702.42000002</v>
      </c>
      <c r="D15" s="175">
        <v>265962166.66999999</v>
      </c>
    </row>
    <row r="16" spans="1:4" x14ac:dyDescent="0.25">
      <c r="A16" s="46"/>
      <c r="B16" s="90"/>
      <c r="C16" s="90"/>
      <c r="D16" s="90"/>
    </row>
    <row r="17" spans="1:4" x14ac:dyDescent="0.25">
      <c r="A17" s="3" t="s">
        <v>195</v>
      </c>
      <c r="B17" s="15">
        <v>0</v>
      </c>
      <c r="C17" s="14">
        <f>C18+C19</f>
        <v>10152184.18</v>
      </c>
      <c r="D17" s="14">
        <f>D18+D19</f>
        <v>10152184.18</v>
      </c>
    </row>
    <row r="18" spans="1:4" x14ac:dyDescent="0.25">
      <c r="A18" s="58" t="s">
        <v>196</v>
      </c>
      <c r="B18" s="16">
        <v>0</v>
      </c>
      <c r="C18" s="175">
        <v>10152184.18</v>
      </c>
      <c r="D18" s="175">
        <v>10152184.18</v>
      </c>
    </row>
    <row r="19" spans="1:4" x14ac:dyDescent="0.25">
      <c r="A19" s="58" t="s">
        <v>197</v>
      </c>
      <c r="B19" s="16">
        <v>0</v>
      </c>
      <c r="C19" s="175">
        <v>0</v>
      </c>
      <c r="D19" s="175">
        <v>0</v>
      </c>
    </row>
    <row r="20" spans="1:4" x14ac:dyDescent="0.25">
      <c r="A20" s="46"/>
      <c r="B20" s="90"/>
      <c r="C20" s="90"/>
      <c r="D20" s="90"/>
    </row>
    <row r="21" spans="1:4" x14ac:dyDescent="0.25">
      <c r="A21" s="3" t="s">
        <v>198</v>
      </c>
      <c r="B21" s="14">
        <f>B8-B13+B17</f>
        <v>0</v>
      </c>
      <c r="C21" s="14">
        <f>C8-C13+C17</f>
        <v>32787771.729999952</v>
      </c>
      <c r="D21" s="14">
        <f>D8-D13+D17</f>
        <v>107691860.15000004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199</v>
      </c>
      <c r="B23" s="14">
        <f>B21-B11</f>
        <v>0</v>
      </c>
      <c r="C23" s="14">
        <f>C21-C11</f>
        <v>32787771.729999952</v>
      </c>
      <c r="D23" s="14">
        <f>D21-D11</f>
        <v>107691860.15000004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22635587.549999952</v>
      </c>
      <c r="D25" s="14">
        <f>D23-D17</f>
        <v>97539675.970000029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22635587.549999952</v>
      </c>
      <c r="D33" s="4">
        <f>D25+D29</f>
        <v>97539675.970000029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4" t="s">
        <v>216</v>
      </c>
      <c r="B48" s="95">
        <f>B9</f>
        <v>730374048</v>
      </c>
      <c r="C48" s="231">
        <v>878828686.64999998</v>
      </c>
      <c r="D48" s="231">
        <v>871796314.19000006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6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726074048</v>
      </c>
      <c r="C53" s="168">
        <v>806541510.97000003</v>
      </c>
      <c r="D53" s="168">
        <v>751308585.84000003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10152184.18</v>
      </c>
      <c r="D55" s="47">
        <f>D18</f>
        <v>10152184.18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4300000</v>
      </c>
      <c r="C57" s="4">
        <f>C48+C49-C53+C55</f>
        <v>82439359.859999955</v>
      </c>
      <c r="D57" s="4">
        <f>D48+D49-D53+D55</f>
        <v>130639912.53000003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4300000</v>
      </c>
      <c r="C59" s="4">
        <f>C57-C49</f>
        <v>82439359.859999955</v>
      </c>
      <c r="D59" s="4">
        <f>D57-D49</f>
        <v>130639912.53000003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4" t="s">
        <v>190</v>
      </c>
      <c r="B63" s="97">
        <f>B10</f>
        <v>237133571</v>
      </c>
      <c r="C63" s="210">
        <v>243014114.28999999</v>
      </c>
      <c r="D63" s="210">
        <v>243014114.28999999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211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214</v>
      </c>
      <c r="B66" s="93">
        <v>0</v>
      </c>
      <c r="C66" s="93">
        <v>0</v>
      </c>
      <c r="D66" s="93">
        <v>0</v>
      </c>
    </row>
    <row r="67" spans="1:4" x14ac:dyDescent="0.25">
      <c r="A67" s="45"/>
      <c r="B67" s="90"/>
      <c r="C67" s="90"/>
      <c r="D67" s="90"/>
    </row>
    <row r="68" spans="1:4" x14ac:dyDescent="0.25">
      <c r="A68" s="58" t="s">
        <v>221</v>
      </c>
      <c r="B68" s="93">
        <f>B15</f>
        <v>241433571</v>
      </c>
      <c r="C68" s="93">
        <f>C15</f>
        <v>292665702.42000002</v>
      </c>
      <c r="D68" s="93">
        <f>D15</f>
        <v>265962166.66999999</v>
      </c>
    </row>
    <row r="69" spans="1:4" x14ac:dyDescent="0.25">
      <c r="A69" s="45"/>
      <c r="B69" s="90"/>
      <c r="C69" s="90"/>
      <c r="D69" s="90"/>
    </row>
    <row r="70" spans="1:4" x14ac:dyDescent="0.25">
      <c r="A70" s="58" t="s">
        <v>197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5"/>
      <c r="B71" s="90"/>
      <c r="C71" s="90"/>
      <c r="D71" s="90"/>
    </row>
    <row r="72" spans="1:4" x14ac:dyDescent="0.25">
      <c r="A72" s="18" t="s">
        <v>222</v>
      </c>
      <c r="B72" s="14">
        <f>B63+B64-B68+B70</f>
        <v>-4300000</v>
      </c>
      <c r="C72" s="14">
        <f>C63+C64-C68+C70</f>
        <v>-49651588.130000025</v>
      </c>
      <c r="D72" s="14">
        <f>D63+D64-D68+D70</f>
        <v>-22948052.379999995</v>
      </c>
    </row>
    <row r="73" spans="1:4" x14ac:dyDescent="0.25">
      <c r="A73" s="45"/>
      <c r="B73" s="90"/>
      <c r="C73" s="90"/>
      <c r="D73" s="90"/>
    </row>
    <row r="74" spans="1:4" x14ac:dyDescent="0.25">
      <c r="A74" s="18" t="s">
        <v>223</v>
      </c>
      <c r="B74" s="14">
        <f>B72-B64</f>
        <v>-4300000</v>
      </c>
      <c r="C74" s="14">
        <f>C72-C64</f>
        <v>-49651588.130000025</v>
      </c>
      <c r="D74" s="14">
        <f>D72-D64</f>
        <v>-22948052.379999995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  <ignoredErrors>
    <ignoredError sqref="B8:D8 B29:D33 B37:D44 B49:D52 B64:D71 B12:D13 B16:D17 B20:D25 B18:B19 B73:D74 B72 D72 B48 B54:D59 B53 B6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0"/>
  <sheetViews>
    <sheetView showGridLines="0" tabSelected="1" topLeftCell="A37" zoomScale="68" zoomScaleNormal="68" workbookViewId="0">
      <selection activeCell="G76" sqref="G76"/>
    </sheetView>
  </sheetViews>
  <sheetFormatPr baseColWidth="10" defaultColWidth="11" defaultRowHeight="15" x14ac:dyDescent="0.25"/>
  <cols>
    <col min="1" max="1" width="103.42578125" customWidth="1"/>
    <col min="2" max="7" width="30.85546875" customWidth="1"/>
    <col min="8" max="8" width="11" customWidth="1"/>
  </cols>
  <sheetData>
    <row r="1" spans="1:7" ht="40.9" customHeight="1" x14ac:dyDescent="0.25">
      <c r="A1" s="238" t="s">
        <v>224</v>
      </c>
      <c r="B1" s="239"/>
      <c r="C1" s="239"/>
      <c r="D1" s="239"/>
      <c r="E1" s="239"/>
      <c r="F1" s="239"/>
      <c r="G1" s="240"/>
    </row>
    <row r="2" spans="1:7" x14ac:dyDescent="0.25">
      <c r="A2" s="109" t="str">
        <f>'Formato 1'!A2</f>
        <v xml:space="preserve"> Municipio de Guanajuato</v>
      </c>
      <c r="B2" s="110"/>
      <c r="C2" s="110"/>
      <c r="D2" s="110"/>
      <c r="E2" s="110"/>
      <c r="F2" s="110"/>
      <c r="G2" s="111"/>
    </row>
    <row r="3" spans="1:7" x14ac:dyDescent="0.25">
      <c r="A3" s="112" t="s">
        <v>225</v>
      </c>
      <c r="B3" s="113"/>
      <c r="C3" s="113"/>
      <c r="D3" s="113"/>
      <c r="E3" s="113"/>
      <c r="F3" s="113"/>
      <c r="G3" s="114"/>
    </row>
    <row r="4" spans="1:7" x14ac:dyDescent="0.25">
      <c r="A4" s="112" t="str">
        <f>'Formato 3'!A4</f>
        <v>Del 1 de Enero al 31 de Diciembre de 2025 (b)</v>
      </c>
      <c r="B4" s="113"/>
      <c r="C4" s="113"/>
      <c r="D4" s="113"/>
      <c r="E4" s="113"/>
      <c r="F4" s="113"/>
      <c r="G4" s="114"/>
    </row>
    <row r="5" spans="1:7" x14ac:dyDescent="0.25">
      <c r="A5" s="115" t="s">
        <v>2</v>
      </c>
      <c r="B5" s="116"/>
      <c r="C5" s="116"/>
      <c r="D5" s="116"/>
      <c r="E5" s="116"/>
      <c r="F5" s="116"/>
      <c r="G5" s="117"/>
    </row>
    <row r="6" spans="1:7" x14ac:dyDescent="0.25">
      <c r="A6" s="242" t="s">
        <v>226</v>
      </c>
      <c r="B6" s="244" t="s">
        <v>227</v>
      </c>
      <c r="C6" s="244"/>
      <c r="D6" s="244"/>
      <c r="E6" s="244"/>
      <c r="F6" s="244"/>
      <c r="G6" s="244" t="s">
        <v>228</v>
      </c>
    </row>
    <row r="7" spans="1:7" x14ac:dyDescent="0.25">
      <c r="A7" s="243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44"/>
    </row>
    <row r="8" spans="1:7" x14ac:dyDescent="0.25">
      <c r="A8" s="26" t="s">
        <v>233</v>
      </c>
      <c r="B8" s="90"/>
      <c r="C8" s="90"/>
      <c r="D8" s="90"/>
      <c r="E8" s="90"/>
      <c r="F8" s="90"/>
      <c r="G8" s="90"/>
    </row>
    <row r="9" spans="1:7" x14ac:dyDescent="0.25">
      <c r="A9" s="58" t="s">
        <v>234</v>
      </c>
      <c r="B9" s="192">
        <v>141058928</v>
      </c>
      <c r="C9" s="168">
        <v>5057506.5</v>
      </c>
      <c r="D9" s="160">
        <f>B9+C9</f>
        <v>146116434.5</v>
      </c>
      <c r="E9" s="168">
        <v>143843622.72</v>
      </c>
      <c r="F9" s="168">
        <v>143843622.72</v>
      </c>
      <c r="G9" s="47">
        <f t="shared" ref="G9:G15" si="0">F9-B9</f>
        <v>2784694.7199999988</v>
      </c>
    </row>
    <row r="10" spans="1:7" x14ac:dyDescent="0.25">
      <c r="A10" s="58" t="s">
        <v>235</v>
      </c>
      <c r="B10" s="192">
        <v>0</v>
      </c>
      <c r="C10" s="168">
        <v>0</v>
      </c>
      <c r="D10" s="160">
        <f t="shared" ref="D10:D15" si="1">B10+C10</f>
        <v>0</v>
      </c>
      <c r="E10" s="168">
        <v>0</v>
      </c>
      <c r="F10" s="168">
        <v>0</v>
      </c>
      <c r="G10" s="47">
        <f t="shared" si="0"/>
        <v>0</v>
      </c>
    </row>
    <row r="11" spans="1:7" x14ac:dyDescent="0.25">
      <c r="A11" s="58" t="s">
        <v>236</v>
      </c>
      <c r="B11" s="192">
        <v>0</v>
      </c>
      <c r="C11" s="168">
        <v>0</v>
      </c>
      <c r="D11" s="160">
        <f t="shared" si="1"/>
        <v>0</v>
      </c>
      <c r="E11" s="168">
        <v>0</v>
      </c>
      <c r="F11" s="168">
        <v>0</v>
      </c>
      <c r="G11" s="47">
        <f t="shared" si="0"/>
        <v>0</v>
      </c>
    </row>
    <row r="12" spans="1:7" x14ac:dyDescent="0.25">
      <c r="A12" s="58" t="s">
        <v>237</v>
      </c>
      <c r="B12" s="192">
        <v>120687489</v>
      </c>
      <c r="C12" s="168">
        <v>6834675.0300000003</v>
      </c>
      <c r="D12" s="160">
        <f t="shared" si="1"/>
        <v>127522164.03</v>
      </c>
      <c r="E12" s="168">
        <v>137377497.81999999</v>
      </c>
      <c r="F12" s="168">
        <v>133697176.23</v>
      </c>
      <c r="G12" s="47">
        <f>F12-B12</f>
        <v>13009687.230000004</v>
      </c>
    </row>
    <row r="13" spans="1:7" x14ac:dyDescent="0.25">
      <c r="A13" s="58" t="s">
        <v>238</v>
      </c>
      <c r="B13" s="192">
        <v>14320784</v>
      </c>
      <c r="C13" s="168">
        <v>123323</v>
      </c>
      <c r="D13" s="160">
        <f t="shared" si="1"/>
        <v>14444107</v>
      </c>
      <c r="E13" s="168">
        <v>15048108.91</v>
      </c>
      <c r="F13" s="168">
        <v>15048108.91</v>
      </c>
      <c r="G13" s="47">
        <f t="shared" si="0"/>
        <v>727324.91000000015</v>
      </c>
    </row>
    <row r="14" spans="1:7" x14ac:dyDescent="0.25">
      <c r="A14" s="58" t="s">
        <v>239</v>
      </c>
      <c r="B14" s="192">
        <v>17997518</v>
      </c>
      <c r="C14" s="168">
        <v>600932.99</v>
      </c>
      <c r="D14" s="160">
        <f t="shared" si="1"/>
        <v>18598450.989999998</v>
      </c>
      <c r="E14" s="168">
        <v>16393590.550000001</v>
      </c>
      <c r="F14" s="168">
        <v>16393590.550000001</v>
      </c>
      <c r="G14" s="47">
        <f t="shared" si="0"/>
        <v>-1603927.4499999993</v>
      </c>
    </row>
    <row r="15" spans="1:7" x14ac:dyDescent="0.25">
      <c r="A15" s="58" t="s">
        <v>240</v>
      </c>
      <c r="B15" s="192">
        <v>0</v>
      </c>
      <c r="C15" s="168">
        <v>0</v>
      </c>
      <c r="D15" s="160">
        <f t="shared" si="1"/>
        <v>0</v>
      </c>
      <c r="E15" s="168">
        <v>0</v>
      </c>
      <c r="F15" s="168">
        <v>0</v>
      </c>
      <c r="G15" s="47">
        <f t="shared" si="0"/>
        <v>0</v>
      </c>
    </row>
    <row r="16" spans="1:7" x14ac:dyDescent="0.25">
      <c r="A16" s="91" t="s">
        <v>241</v>
      </c>
      <c r="B16" s="47">
        <f>SUM(B17:B27)</f>
        <v>426990497</v>
      </c>
      <c r="C16" s="47">
        <f>SUM(C17:C27)</f>
        <v>6686023.2700000005</v>
      </c>
      <c r="D16" s="160">
        <f t="shared" ref="D16:G16" si="2">SUM(D17:D27)</f>
        <v>433676520.26999998</v>
      </c>
      <c r="E16" s="47">
        <f>SUM(E17:E27)</f>
        <v>438486012.39999998</v>
      </c>
      <c r="F16" s="47">
        <f>SUM(F17:F27)</f>
        <v>438486012.39999998</v>
      </c>
      <c r="G16" s="47">
        <f t="shared" si="2"/>
        <v>11495515.400000002</v>
      </c>
    </row>
    <row r="17" spans="1:7" x14ac:dyDescent="0.25">
      <c r="A17" s="77" t="s">
        <v>242</v>
      </c>
      <c r="B17" s="193">
        <v>296190968</v>
      </c>
      <c r="C17" s="168">
        <v>0</v>
      </c>
      <c r="D17" s="160">
        <f t="shared" ref="D17:D27" si="3">B17+C17</f>
        <v>296190968</v>
      </c>
      <c r="E17" s="168">
        <v>302719462.25</v>
      </c>
      <c r="F17" s="168">
        <v>302719462.25</v>
      </c>
      <c r="G17" s="47">
        <f>F17-B17</f>
        <v>6528494.25</v>
      </c>
    </row>
    <row r="18" spans="1:7" x14ac:dyDescent="0.25">
      <c r="A18" s="77" t="s">
        <v>243</v>
      </c>
      <c r="B18" s="193">
        <v>57891695</v>
      </c>
      <c r="C18" s="168">
        <v>0</v>
      </c>
      <c r="D18" s="160">
        <f t="shared" si="3"/>
        <v>57891695</v>
      </c>
      <c r="E18" s="168">
        <v>59425381.210000001</v>
      </c>
      <c r="F18" s="168">
        <v>59425381.210000001</v>
      </c>
      <c r="G18" s="47">
        <f t="shared" ref="G18:G27" si="4">F18-B18</f>
        <v>1533686.2100000009</v>
      </c>
    </row>
    <row r="19" spans="1:7" x14ac:dyDescent="0.25">
      <c r="A19" s="77" t="s">
        <v>244</v>
      </c>
      <c r="B19" s="193">
        <v>21308205</v>
      </c>
      <c r="C19" s="168">
        <v>5710740.3200000003</v>
      </c>
      <c r="D19" s="160">
        <f t="shared" si="3"/>
        <v>27018945.32</v>
      </c>
      <c r="E19" s="168">
        <v>27796752.050000001</v>
      </c>
      <c r="F19" s="168">
        <v>27796752.050000001</v>
      </c>
      <c r="G19" s="47">
        <f t="shared" si="4"/>
        <v>6488547.0500000007</v>
      </c>
    </row>
    <row r="20" spans="1:7" x14ac:dyDescent="0.25">
      <c r="A20" s="77" t="s">
        <v>245</v>
      </c>
      <c r="B20" s="194">
        <v>0</v>
      </c>
      <c r="C20" s="169">
        <v>0</v>
      </c>
      <c r="D20" s="160">
        <f t="shared" si="3"/>
        <v>0</v>
      </c>
      <c r="E20" s="169">
        <v>0</v>
      </c>
      <c r="F20" s="169">
        <v>0</v>
      </c>
      <c r="G20" s="47">
        <f t="shared" si="4"/>
        <v>0</v>
      </c>
    </row>
    <row r="21" spans="1:7" x14ac:dyDescent="0.25">
      <c r="A21" s="77" t="s">
        <v>246</v>
      </c>
      <c r="B21" s="194">
        <v>0</v>
      </c>
      <c r="C21" s="169">
        <v>0</v>
      </c>
      <c r="D21" s="160">
        <f t="shared" si="3"/>
        <v>0</v>
      </c>
      <c r="E21" s="169">
        <v>0</v>
      </c>
      <c r="F21" s="169">
        <v>0</v>
      </c>
      <c r="G21" s="47">
        <f t="shared" si="4"/>
        <v>0</v>
      </c>
    </row>
    <row r="22" spans="1:7" x14ac:dyDescent="0.25">
      <c r="A22" s="77" t="s">
        <v>247</v>
      </c>
      <c r="B22" s="193">
        <v>5030004</v>
      </c>
      <c r="C22" s="168">
        <v>0</v>
      </c>
      <c r="D22" s="160">
        <f t="shared" si="3"/>
        <v>5030004</v>
      </c>
      <c r="E22" s="168">
        <v>4683721.3</v>
      </c>
      <c r="F22" s="168">
        <v>4683721.3</v>
      </c>
      <c r="G22" s="47">
        <f t="shared" si="4"/>
        <v>-346282.70000000019</v>
      </c>
    </row>
    <row r="23" spans="1:7" x14ac:dyDescent="0.25">
      <c r="A23" s="77" t="s">
        <v>248</v>
      </c>
      <c r="B23" s="194">
        <v>0</v>
      </c>
      <c r="C23" s="169">
        <v>0</v>
      </c>
      <c r="D23" s="160">
        <f t="shared" si="3"/>
        <v>0</v>
      </c>
      <c r="E23" s="169">
        <v>0</v>
      </c>
      <c r="F23" s="169">
        <v>0</v>
      </c>
      <c r="G23" s="47">
        <f t="shared" si="4"/>
        <v>0</v>
      </c>
    </row>
    <row r="24" spans="1:7" x14ac:dyDescent="0.25">
      <c r="A24" s="77" t="s">
        <v>249</v>
      </c>
      <c r="B24" s="194">
        <v>0</v>
      </c>
      <c r="C24" s="169">
        <v>0</v>
      </c>
      <c r="D24" s="160">
        <f t="shared" si="3"/>
        <v>0</v>
      </c>
      <c r="E24" s="169">
        <v>0</v>
      </c>
      <c r="F24" s="169">
        <v>0</v>
      </c>
      <c r="G24" s="47">
        <f t="shared" si="4"/>
        <v>0</v>
      </c>
    </row>
    <row r="25" spans="1:7" x14ac:dyDescent="0.25">
      <c r="A25" s="77" t="s">
        <v>250</v>
      </c>
      <c r="B25" s="193">
        <v>4251565</v>
      </c>
      <c r="C25" s="168">
        <v>975282.95</v>
      </c>
      <c r="D25" s="160">
        <f t="shared" si="3"/>
        <v>5226847.95</v>
      </c>
      <c r="E25" s="168">
        <v>5226847.95</v>
      </c>
      <c r="F25" s="168">
        <v>5226847.95</v>
      </c>
      <c r="G25" s="47">
        <f t="shared" si="4"/>
        <v>975282.95000000019</v>
      </c>
    </row>
    <row r="26" spans="1:7" x14ac:dyDescent="0.25">
      <c r="A26" s="77" t="s">
        <v>251</v>
      </c>
      <c r="B26" s="193">
        <v>42318060</v>
      </c>
      <c r="C26" s="168">
        <v>0</v>
      </c>
      <c r="D26" s="160">
        <f t="shared" si="3"/>
        <v>42318060</v>
      </c>
      <c r="E26" s="168">
        <v>38633847.640000001</v>
      </c>
      <c r="F26" s="168">
        <v>38633847.640000001</v>
      </c>
      <c r="G26" s="47">
        <f t="shared" si="4"/>
        <v>-3684212.3599999994</v>
      </c>
    </row>
    <row r="27" spans="1:7" x14ac:dyDescent="0.25">
      <c r="A27" s="77" t="s">
        <v>252</v>
      </c>
      <c r="B27" s="193">
        <v>0</v>
      </c>
      <c r="C27" s="168">
        <v>0</v>
      </c>
      <c r="D27" s="160">
        <f t="shared" si="3"/>
        <v>0</v>
      </c>
      <c r="E27" s="168">
        <v>0</v>
      </c>
      <c r="F27" s="168">
        <v>0</v>
      </c>
      <c r="G27" s="47">
        <f t="shared" si="4"/>
        <v>0</v>
      </c>
    </row>
    <row r="28" spans="1:7" x14ac:dyDescent="0.25">
      <c r="A28" s="58" t="s">
        <v>253</v>
      </c>
      <c r="B28" s="47">
        <f t="shared" ref="B28:G28" si="5">SUM(B29:B33)</f>
        <v>4541762</v>
      </c>
      <c r="C28" s="47">
        <f t="shared" si="5"/>
        <v>0</v>
      </c>
      <c r="D28" s="160">
        <f t="shared" si="5"/>
        <v>4541762</v>
      </c>
      <c r="E28" s="47">
        <f t="shared" si="5"/>
        <v>5198458.62</v>
      </c>
      <c r="F28" s="47">
        <f t="shared" si="5"/>
        <v>5198458.62</v>
      </c>
      <c r="G28" s="47">
        <f t="shared" si="5"/>
        <v>656696.61999999976</v>
      </c>
    </row>
    <row r="29" spans="1:7" x14ac:dyDescent="0.25">
      <c r="A29" s="77" t="s">
        <v>254</v>
      </c>
      <c r="B29" s="193">
        <v>41762</v>
      </c>
      <c r="C29" s="211">
        <v>0</v>
      </c>
      <c r="D29" s="160">
        <f t="shared" ref="D29:D36" si="6">B29+C29</f>
        <v>41762</v>
      </c>
      <c r="E29" s="168">
        <v>17264.36</v>
      </c>
      <c r="F29" s="168">
        <v>17264.36</v>
      </c>
      <c r="G29" s="47">
        <f t="shared" ref="G29:G34" si="7">F29-B29</f>
        <v>-24497.64</v>
      </c>
    </row>
    <row r="30" spans="1:7" x14ac:dyDescent="0.25">
      <c r="A30" s="77" t="s">
        <v>255</v>
      </c>
      <c r="B30" s="193">
        <v>4500000</v>
      </c>
      <c r="C30" s="211">
        <v>0</v>
      </c>
      <c r="D30" s="160">
        <f t="shared" si="6"/>
        <v>4500000</v>
      </c>
      <c r="E30" s="168">
        <v>5181194.26</v>
      </c>
      <c r="F30" s="168">
        <v>5181194.26</v>
      </c>
      <c r="G30" s="47">
        <f t="shared" si="7"/>
        <v>681194.25999999978</v>
      </c>
    </row>
    <row r="31" spans="1:7" x14ac:dyDescent="0.25">
      <c r="A31" s="77" t="s">
        <v>256</v>
      </c>
      <c r="B31" s="193">
        <v>0</v>
      </c>
      <c r="C31" s="211">
        <v>0</v>
      </c>
      <c r="D31" s="160">
        <f t="shared" si="6"/>
        <v>0</v>
      </c>
      <c r="E31" s="168">
        <v>0</v>
      </c>
      <c r="F31" s="168">
        <v>0</v>
      </c>
      <c r="G31" s="47">
        <f t="shared" si="7"/>
        <v>0</v>
      </c>
    </row>
    <row r="32" spans="1:7" x14ac:dyDescent="0.25">
      <c r="A32" s="77" t="s">
        <v>257</v>
      </c>
      <c r="B32" s="194">
        <v>0</v>
      </c>
      <c r="C32" s="212">
        <v>0</v>
      </c>
      <c r="D32" s="160">
        <f t="shared" si="6"/>
        <v>0</v>
      </c>
      <c r="E32" s="169">
        <v>0</v>
      </c>
      <c r="F32" s="169">
        <v>0</v>
      </c>
      <c r="G32" s="47">
        <f t="shared" si="7"/>
        <v>0</v>
      </c>
    </row>
    <row r="33" spans="1:9" ht="14.45" customHeight="1" x14ac:dyDescent="0.25">
      <c r="A33" s="77" t="s">
        <v>258</v>
      </c>
      <c r="B33" s="193">
        <v>0</v>
      </c>
      <c r="C33" s="211">
        <v>0</v>
      </c>
      <c r="D33" s="160">
        <f t="shared" si="6"/>
        <v>0</v>
      </c>
      <c r="E33" s="168">
        <v>0</v>
      </c>
      <c r="F33" s="168">
        <v>0</v>
      </c>
      <c r="G33" s="47">
        <f t="shared" si="7"/>
        <v>0</v>
      </c>
    </row>
    <row r="34" spans="1:9" ht="14.45" customHeight="1" x14ac:dyDescent="0.25">
      <c r="A34" s="58" t="s">
        <v>259</v>
      </c>
      <c r="B34" s="193">
        <v>4777070</v>
      </c>
      <c r="C34" s="168">
        <v>117965951.98999999</v>
      </c>
      <c r="D34" s="160">
        <f t="shared" si="6"/>
        <v>122743021.98999999</v>
      </c>
      <c r="E34" s="168">
        <v>122481395.63</v>
      </c>
      <c r="F34" s="168">
        <v>119129344.76000001</v>
      </c>
      <c r="G34" s="47">
        <f t="shared" si="7"/>
        <v>114352274.76000001</v>
      </c>
    </row>
    <row r="35" spans="1:9" ht="14.45" customHeight="1" x14ac:dyDescent="0.25">
      <c r="A35" s="58" t="s">
        <v>260</v>
      </c>
      <c r="B35" s="47">
        <f t="shared" ref="B35:G35" si="8">B36</f>
        <v>0</v>
      </c>
      <c r="C35" s="47">
        <f t="shared" si="8"/>
        <v>0</v>
      </c>
      <c r="D35" s="160">
        <f t="shared" si="6"/>
        <v>0</v>
      </c>
      <c r="E35" s="47">
        <f t="shared" si="8"/>
        <v>0</v>
      </c>
      <c r="F35" s="47">
        <f t="shared" si="8"/>
        <v>0</v>
      </c>
      <c r="G35" s="47">
        <f t="shared" si="8"/>
        <v>0</v>
      </c>
    </row>
    <row r="36" spans="1:9" ht="14.45" customHeight="1" x14ac:dyDescent="0.25">
      <c r="A36" s="77" t="s">
        <v>261</v>
      </c>
      <c r="B36" s="47">
        <v>0</v>
      </c>
      <c r="C36" s="211">
        <v>0</v>
      </c>
      <c r="D36" s="160">
        <f t="shared" si="6"/>
        <v>0</v>
      </c>
      <c r="E36" s="213">
        <v>0</v>
      </c>
      <c r="F36" s="213">
        <v>0</v>
      </c>
      <c r="G36" s="47">
        <f>F36-B36</f>
        <v>0</v>
      </c>
    </row>
    <row r="37" spans="1:9" ht="14.45" customHeight="1" x14ac:dyDescent="0.25">
      <c r="A37" s="58" t="s">
        <v>262</v>
      </c>
      <c r="B37" s="47">
        <f t="shared" ref="B37:G37" si="9">B38+B39</f>
        <v>0</v>
      </c>
      <c r="C37" s="47">
        <f t="shared" si="9"/>
        <v>0</v>
      </c>
      <c r="D37" s="160">
        <f t="shared" si="9"/>
        <v>0</v>
      </c>
      <c r="E37" s="47">
        <f t="shared" si="9"/>
        <v>0</v>
      </c>
      <c r="F37" s="47">
        <f t="shared" si="9"/>
        <v>0</v>
      </c>
      <c r="G37" s="47">
        <f t="shared" si="9"/>
        <v>0</v>
      </c>
    </row>
    <row r="38" spans="1:9" x14ac:dyDescent="0.25">
      <c r="A38" s="77" t="s">
        <v>263</v>
      </c>
      <c r="B38" s="47">
        <v>0</v>
      </c>
      <c r="C38" s="212">
        <v>0</v>
      </c>
      <c r="D38" s="160">
        <f>B38+C38</f>
        <v>0</v>
      </c>
      <c r="E38" s="214">
        <v>0</v>
      </c>
      <c r="F38" s="214">
        <v>0</v>
      </c>
      <c r="G38" s="47">
        <f>F38-B38</f>
        <v>0</v>
      </c>
    </row>
    <row r="39" spans="1:9" x14ac:dyDescent="0.25">
      <c r="A39" s="77" t="s">
        <v>264</v>
      </c>
      <c r="B39" s="47">
        <v>0</v>
      </c>
      <c r="C39" s="212">
        <v>0</v>
      </c>
      <c r="D39" s="160">
        <f>B39+C39</f>
        <v>0</v>
      </c>
      <c r="E39" s="214">
        <v>0</v>
      </c>
      <c r="F39" s="214">
        <v>0</v>
      </c>
      <c r="G39" s="47">
        <f>F39-B39</f>
        <v>0</v>
      </c>
    </row>
    <row r="40" spans="1:9" x14ac:dyDescent="0.25">
      <c r="A40" s="45"/>
      <c r="B40" s="47"/>
      <c r="C40" s="47"/>
      <c r="D40" s="160"/>
      <c r="E40" s="47"/>
      <c r="F40" s="47"/>
      <c r="G40" s="47"/>
    </row>
    <row r="41" spans="1:9" x14ac:dyDescent="0.25">
      <c r="A41" s="3" t="s">
        <v>265</v>
      </c>
      <c r="B41" s="4">
        <f t="shared" ref="B41:G41" si="10">SUM(B9,B10,B11,B12,B13,B14,B15,B16,B28,B34,B35,B37)</f>
        <v>730374048</v>
      </c>
      <c r="C41" s="4">
        <f t="shared" si="10"/>
        <v>137268412.78</v>
      </c>
      <c r="D41" s="163">
        <f>D9+D10+D11+D12+D13+D14+D15+D16+D28++D34+D35+D37</f>
        <v>867642460.77999997</v>
      </c>
      <c r="E41" s="4">
        <f t="shared" si="10"/>
        <v>878828686.64999998</v>
      </c>
      <c r="F41" s="4">
        <f t="shared" si="10"/>
        <v>871796314.18999994</v>
      </c>
      <c r="G41" s="4">
        <f t="shared" si="10"/>
        <v>141422266.19</v>
      </c>
      <c r="I41" s="170"/>
    </row>
    <row r="42" spans="1:9" x14ac:dyDescent="0.25">
      <c r="A42" s="3" t="s">
        <v>266</v>
      </c>
      <c r="B42" s="92"/>
      <c r="C42" s="92"/>
      <c r="D42" s="92"/>
      <c r="E42" s="92"/>
      <c r="F42" s="92"/>
      <c r="G42" s="4">
        <f>IF(G41&gt;0,G41,0)</f>
        <v>141422266.19</v>
      </c>
    </row>
    <row r="43" spans="1:9" x14ac:dyDescent="0.25">
      <c r="A43" s="45"/>
      <c r="B43" s="49"/>
      <c r="C43" s="49"/>
      <c r="D43" s="49"/>
      <c r="E43" s="49"/>
      <c r="F43" s="49"/>
      <c r="G43" s="49"/>
    </row>
    <row r="44" spans="1:9" x14ac:dyDescent="0.25">
      <c r="A44" s="3" t="s">
        <v>267</v>
      </c>
      <c r="B44" s="49"/>
      <c r="C44" s="49"/>
      <c r="D44" s="49"/>
      <c r="E44" s="49"/>
      <c r="F44" s="49"/>
      <c r="G44" s="49"/>
    </row>
    <row r="45" spans="1:9" x14ac:dyDescent="0.25">
      <c r="A45" s="58" t="s">
        <v>268</v>
      </c>
      <c r="B45" s="47">
        <f t="shared" ref="B45:G45" si="11">SUM(B46:B53)</f>
        <v>237133571</v>
      </c>
      <c r="C45" s="47">
        <f t="shared" si="11"/>
        <v>3333746.94</v>
      </c>
      <c r="D45" s="160">
        <f>SUM(D46:D53)</f>
        <v>240467317.94</v>
      </c>
      <c r="E45" s="47">
        <f t="shared" si="11"/>
        <v>240670697.47</v>
      </c>
      <c r="F45" s="47">
        <f t="shared" si="11"/>
        <v>240670697.47</v>
      </c>
      <c r="G45" s="47">
        <f t="shared" si="11"/>
        <v>3537126.4700000063</v>
      </c>
    </row>
    <row r="46" spans="1:9" x14ac:dyDescent="0.25">
      <c r="A46" s="80" t="s">
        <v>269</v>
      </c>
      <c r="B46" s="169">
        <v>0</v>
      </c>
      <c r="C46" s="169">
        <v>0</v>
      </c>
      <c r="D46" s="160">
        <f>B46+C46</f>
        <v>0</v>
      </c>
      <c r="E46" s="169">
        <v>0</v>
      </c>
      <c r="F46" s="169">
        <v>0</v>
      </c>
      <c r="G46" s="47">
        <f>F46-B46</f>
        <v>0</v>
      </c>
    </row>
    <row r="47" spans="1:9" x14ac:dyDescent="0.25">
      <c r="A47" s="80" t="s">
        <v>270</v>
      </c>
      <c r="B47" s="169">
        <v>0</v>
      </c>
      <c r="C47" s="169">
        <v>0</v>
      </c>
      <c r="D47" s="160">
        <f t="shared" ref="D47:D53" si="12">B47+C47</f>
        <v>0</v>
      </c>
      <c r="E47" s="169">
        <v>0</v>
      </c>
      <c r="F47" s="169">
        <v>0</v>
      </c>
      <c r="G47" s="47">
        <f t="shared" ref="G47:G52" si="13">F47-B47</f>
        <v>0</v>
      </c>
    </row>
    <row r="48" spans="1:9" x14ac:dyDescent="0.25">
      <c r="A48" s="80" t="s">
        <v>271</v>
      </c>
      <c r="B48" s="193">
        <v>52747469</v>
      </c>
      <c r="C48" s="168">
        <v>-3496779.52</v>
      </c>
      <c r="D48" s="160">
        <f t="shared" si="12"/>
        <v>49250689.479999997</v>
      </c>
      <c r="E48" s="168">
        <v>49454069.009999998</v>
      </c>
      <c r="F48" s="168">
        <v>49454069.009999998</v>
      </c>
      <c r="G48" s="47">
        <f t="shared" si="13"/>
        <v>-3293399.9900000021</v>
      </c>
    </row>
    <row r="49" spans="1:7" ht="30" x14ac:dyDescent="0.25">
      <c r="A49" s="80" t="s">
        <v>272</v>
      </c>
      <c r="B49" s="193">
        <v>184386102</v>
      </c>
      <c r="C49" s="168">
        <v>6830526.46</v>
      </c>
      <c r="D49" s="160">
        <f>B49+C49</f>
        <v>191216628.46000001</v>
      </c>
      <c r="E49" s="168">
        <v>191216628.46000001</v>
      </c>
      <c r="F49" s="168">
        <v>191216628.46000001</v>
      </c>
      <c r="G49" s="47">
        <f t="shared" si="13"/>
        <v>6830526.4600000083</v>
      </c>
    </row>
    <row r="50" spans="1:7" x14ac:dyDescent="0.25">
      <c r="A50" s="80" t="s">
        <v>273</v>
      </c>
      <c r="B50" s="169">
        <v>0</v>
      </c>
      <c r="C50" s="169">
        <v>0</v>
      </c>
      <c r="D50" s="160">
        <f t="shared" si="12"/>
        <v>0</v>
      </c>
      <c r="E50" s="169">
        <v>0</v>
      </c>
      <c r="F50" s="169">
        <v>0</v>
      </c>
      <c r="G50" s="47">
        <f t="shared" si="13"/>
        <v>0</v>
      </c>
    </row>
    <row r="51" spans="1:7" x14ac:dyDescent="0.25">
      <c r="A51" s="80" t="s">
        <v>274</v>
      </c>
      <c r="B51" s="169">
        <v>0</v>
      </c>
      <c r="C51" s="169">
        <v>0</v>
      </c>
      <c r="D51" s="160">
        <f t="shared" si="12"/>
        <v>0</v>
      </c>
      <c r="E51" s="169">
        <v>0</v>
      </c>
      <c r="F51" s="169">
        <v>0</v>
      </c>
      <c r="G51" s="47">
        <f t="shared" si="13"/>
        <v>0</v>
      </c>
    </row>
    <row r="52" spans="1:7" x14ac:dyDescent="0.25">
      <c r="A52" s="81" t="s">
        <v>275</v>
      </c>
      <c r="B52" s="169">
        <v>0</v>
      </c>
      <c r="C52" s="169">
        <v>0</v>
      </c>
      <c r="D52" s="160">
        <f t="shared" si="12"/>
        <v>0</v>
      </c>
      <c r="E52" s="169">
        <v>0</v>
      </c>
      <c r="F52" s="169">
        <v>0</v>
      </c>
      <c r="G52" s="47">
        <f t="shared" si="13"/>
        <v>0</v>
      </c>
    </row>
    <row r="53" spans="1:7" x14ac:dyDescent="0.25">
      <c r="A53" s="77" t="s">
        <v>276</v>
      </c>
      <c r="B53" s="169">
        <v>0</v>
      </c>
      <c r="C53" s="168">
        <v>0</v>
      </c>
      <c r="D53" s="160">
        <f t="shared" si="12"/>
        <v>0</v>
      </c>
      <c r="E53" s="168">
        <v>0</v>
      </c>
      <c r="F53" s="168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4">SUM(B55:B58)</f>
        <v>0</v>
      </c>
      <c r="C54" s="47">
        <f t="shared" si="14"/>
        <v>2368850</v>
      </c>
      <c r="D54" s="160">
        <f t="shared" si="14"/>
        <v>2368850</v>
      </c>
      <c r="E54" s="47">
        <f t="shared" si="14"/>
        <v>2343416.8199999998</v>
      </c>
      <c r="F54" s="47">
        <f t="shared" si="14"/>
        <v>2343416.8199999998</v>
      </c>
      <c r="G54" s="47">
        <f t="shared" si="14"/>
        <v>2343416.8199999998</v>
      </c>
    </row>
    <row r="55" spans="1:7" x14ac:dyDescent="0.25">
      <c r="A55" s="81" t="s">
        <v>278</v>
      </c>
      <c r="B55" s="169">
        <v>0</v>
      </c>
      <c r="C55" s="169">
        <v>0</v>
      </c>
      <c r="D55" s="160">
        <f>B55+C55</f>
        <v>0</v>
      </c>
      <c r="E55" s="169">
        <v>0</v>
      </c>
      <c r="F55" s="169">
        <v>0</v>
      </c>
      <c r="G55" s="47">
        <f>F55-B55</f>
        <v>0</v>
      </c>
    </row>
    <row r="56" spans="1:7" x14ac:dyDescent="0.25">
      <c r="A56" s="80" t="s">
        <v>279</v>
      </c>
      <c r="B56" s="169">
        <v>0</v>
      </c>
      <c r="C56" s="169">
        <v>0</v>
      </c>
      <c r="D56" s="160">
        <f>B56+C56</f>
        <v>0</v>
      </c>
      <c r="E56" s="169">
        <v>0</v>
      </c>
      <c r="F56" s="169">
        <v>0</v>
      </c>
      <c r="G56" s="47">
        <f>F56-B56</f>
        <v>0</v>
      </c>
    </row>
    <row r="57" spans="1:7" x14ac:dyDescent="0.25">
      <c r="A57" s="80" t="s">
        <v>280</v>
      </c>
      <c r="B57" s="169">
        <v>0</v>
      </c>
      <c r="C57" s="169">
        <v>0</v>
      </c>
      <c r="D57" s="160">
        <f>B57+C57</f>
        <v>0</v>
      </c>
      <c r="E57" s="169">
        <v>0</v>
      </c>
      <c r="F57" s="169">
        <v>0</v>
      </c>
      <c r="G57" s="47">
        <f>F57-B57</f>
        <v>0</v>
      </c>
    </row>
    <row r="58" spans="1:7" x14ac:dyDescent="0.25">
      <c r="A58" s="81" t="s">
        <v>281</v>
      </c>
      <c r="B58" s="168">
        <v>0</v>
      </c>
      <c r="C58" s="168">
        <v>2368850</v>
      </c>
      <c r="D58" s="160">
        <f>B58+C58</f>
        <v>2368850</v>
      </c>
      <c r="E58" s="168">
        <v>2343416.8199999998</v>
      </c>
      <c r="F58" s="168">
        <v>2343416.8199999998</v>
      </c>
      <c r="G58" s="47">
        <f>F58-B58</f>
        <v>2343416.8199999998</v>
      </c>
    </row>
    <row r="59" spans="1:7" x14ac:dyDescent="0.25">
      <c r="A59" s="58" t="s">
        <v>282</v>
      </c>
      <c r="B59" s="47">
        <f t="shared" ref="B59:G59" si="15">SUM(B60:B61)</f>
        <v>0</v>
      </c>
      <c r="C59" s="47">
        <f t="shared" si="15"/>
        <v>0</v>
      </c>
      <c r="D59" s="160">
        <f>D60+D61</f>
        <v>0</v>
      </c>
      <c r="E59" s="47">
        <f t="shared" si="15"/>
        <v>0</v>
      </c>
      <c r="F59" s="47">
        <f t="shared" si="15"/>
        <v>0</v>
      </c>
      <c r="G59" s="47">
        <f t="shared" si="15"/>
        <v>0</v>
      </c>
    </row>
    <row r="60" spans="1:7" x14ac:dyDescent="0.25">
      <c r="A60" s="80" t="s">
        <v>283</v>
      </c>
      <c r="B60" s="47">
        <v>0</v>
      </c>
      <c r="C60" s="215">
        <v>0</v>
      </c>
      <c r="D60" s="160">
        <f>B60+C60</f>
        <v>0</v>
      </c>
      <c r="E60" s="216">
        <v>0</v>
      </c>
      <c r="F60" s="216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215">
        <v>0</v>
      </c>
      <c r="D61" s="160">
        <f>B61+C61</f>
        <v>0</v>
      </c>
      <c r="E61" s="216">
        <v>0</v>
      </c>
      <c r="F61" s="216">
        <v>0</v>
      </c>
      <c r="G61" s="47">
        <f>F61-B61</f>
        <v>0</v>
      </c>
    </row>
    <row r="62" spans="1:7" x14ac:dyDescent="0.25">
      <c r="A62" s="58" t="s">
        <v>285</v>
      </c>
      <c r="B62" s="47">
        <v>0</v>
      </c>
      <c r="C62" s="215">
        <v>0</v>
      </c>
      <c r="D62" s="160">
        <f>B62+C62</f>
        <v>0</v>
      </c>
      <c r="E62" s="216">
        <v>0</v>
      </c>
      <c r="F62" s="216">
        <v>0</v>
      </c>
      <c r="G62" s="47">
        <f>F62-B62</f>
        <v>0</v>
      </c>
    </row>
    <row r="63" spans="1:7" x14ac:dyDescent="0.25">
      <c r="A63" s="58" t="s">
        <v>286</v>
      </c>
      <c r="B63" s="47">
        <v>0</v>
      </c>
      <c r="C63" s="215">
        <v>0</v>
      </c>
      <c r="D63" s="160">
        <f>B63+C63</f>
        <v>0</v>
      </c>
      <c r="E63" s="216">
        <v>0</v>
      </c>
      <c r="F63" s="216">
        <v>0</v>
      </c>
      <c r="G63" s="47">
        <f>F63-B63</f>
        <v>0</v>
      </c>
    </row>
    <row r="64" spans="1:7" x14ac:dyDescent="0.25">
      <c r="A64" s="45"/>
      <c r="B64" s="49"/>
      <c r="C64" s="49"/>
      <c r="D64" s="164"/>
      <c r="E64" s="49"/>
      <c r="F64" s="49"/>
      <c r="G64" s="49"/>
    </row>
    <row r="65" spans="1:7" x14ac:dyDescent="0.25">
      <c r="A65" s="3" t="s">
        <v>287</v>
      </c>
      <c r="B65" s="4">
        <f t="shared" ref="B65:G65" si="16">B45+B54+B59+B62+B63</f>
        <v>237133571</v>
      </c>
      <c r="C65" s="4">
        <f t="shared" si="16"/>
        <v>5702596.9399999995</v>
      </c>
      <c r="D65" s="163">
        <f>D45+D54+D59+D62+D63</f>
        <v>242836167.94</v>
      </c>
      <c r="E65" s="4">
        <f t="shared" si="16"/>
        <v>243014114.28999999</v>
      </c>
      <c r="F65" s="4">
        <f t="shared" si="16"/>
        <v>243014114.28999999</v>
      </c>
      <c r="G65" s="4">
        <f t="shared" si="16"/>
        <v>5880543.2900000066</v>
      </c>
    </row>
    <row r="66" spans="1:7" x14ac:dyDescent="0.25">
      <c r="A66" s="45"/>
      <c r="B66" s="49"/>
      <c r="C66" s="49"/>
      <c r="D66" s="164"/>
      <c r="E66" s="49"/>
      <c r="F66" s="49"/>
      <c r="G66" s="49"/>
    </row>
    <row r="67" spans="1:7" x14ac:dyDescent="0.25">
      <c r="A67" s="3" t="s">
        <v>288</v>
      </c>
      <c r="B67" s="4">
        <f t="shared" ref="B67:G67" si="17">B68</f>
        <v>0</v>
      </c>
      <c r="C67" s="4">
        <f t="shared" si="17"/>
        <v>0</v>
      </c>
      <c r="D67" s="163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160">
        <f>B68+C68</f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164"/>
      <c r="E69" s="49"/>
      <c r="F69" s="49"/>
      <c r="G69" s="49"/>
    </row>
    <row r="70" spans="1:7" x14ac:dyDescent="0.25">
      <c r="A70" s="3" t="s">
        <v>290</v>
      </c>
      <c r="B70" s="4">
        <f t="shared" ref="B70:G70" si="18">B41+B65+B67</f>
        <v>967507619</v>
      </c>
      <c r="C70" s="4">
        <f t="shared" si="18"/>
        <v>142971009.72</v>
      </c>
      <c r="D70" s="163">
        <f t="shared" si="18"/>
        <v>1110478628.72</v>
      </c>
      <c r="E70" s="4">
        <f t="shared" si="18"/>
        <v>1121842800.9400001</v>
      </c>
      <c r="F70" s="4">
        <f t="shared" si="18"/>
        <v>1114810428.48</v>
      </c>
      <c r="G70" s="4">
        <f t="shared" si="18"/>
        <v>147302809.48000002</v>
      </c>
    </row>
    <row r="71" spans="1:7" x14ac:dyDescent="0.25">
      <c r="A71" s="45"/>
      <c r="B71" s="49"/>
      <c r="C71" s="49"/>
      <c r="D71" s="164"/>
      <c r="E71" s="49"/>
      <c r="F71" s="49"/>
      <c r="G71" s="49"/>
    </row>
    <row r="72" spans="1:7" x14ac:dyDescent="0.25">
      <c r="A72" s="3" t="s">
        <v>291</v>
      </c>
      <c r="B72" s="49"/>
      <c r="C72" s="49"/>
      <c r="D72" s="164"/>
      <c r="E72" s="49"/>
      <c r="F72" s="49"/>
      <c r="G72" s="49"/>
    </row>
    <row r="73" spans="1:7" x14ac:dyDescent="0.25">
      <c r="A73" s="67" t="s">
        <v>292</v>
      </c>
      <c r="B73" s="47">
        <v>0</v>
      </c>
      <c r="C73" s="47">
        <v>0</v>
      </c>
      <c r="D73" s="160">
        <f>B73+C73</f>
        <v>0</v>
      </c>
      <c r="E73" s="47">
        <v>0</v>
      </c>
      <c r="F73" s="47">
        <v>0</v>
      </c>
      <c r="G73" s="47">
        <f>F73-B73</f>
        <v>0</v>
      </c>
    </row>
    <row r="74" spans="1:7" x14ac:dyDescent="0.25">
      <c r="A74" s="67" t="s">
        <v>293</v>
      </c>
      <c r="B74" s="47">
        <v>0</v>
      </c>
      <c r="C74" s="47">
        <v>0</v>
      </c>
      <c r="D74" s="160">
        <f>B74+C74</f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9">B73+B74</f>
        <v>0</v>
      </c>
      <c r="C75" s="4">
        <f t="shared" si="19"/>
        <v>0</v>
      </c>
      <c r="D75" s="163">
        <f t="shared" si="19"/>
        <v>0</v>
      </c>
      <c r="E75" s="4">
        <f t="shared" si="19"/>
        <v>0</v>
      </c>
      <c r="F75" s="4">
        <f t="shared" si="19"/>
        <v>0</v>
      </c>
      <c r="G75" s="4">
        <f t="shared" si="19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  <row r="78" spans="1:7" x14ac:dyDescent="0.25">
      <c r="A78" s="180"/>
      <c r="B78" s="180"/>
      <c r="C78" s="180"/>
      <c r="D78" s="180"/>
      <c r="E78" s="180"/>
      <c r="F78" s="180"/>
      <c r="G78" s="180"/>
    </row>
    <row r="79" spans="1:7" x14ac:dyDescent="0.25">
      <c r="B79" s="181"/>
      <c r="C79" s="181"/>
      <c r="D79" s="181"/>
      <c r="E79" s="181"/>
      <c r="F79" s="181"/>
      <c r="G79" s="181"/>
    </row>
    <row r="80" spans="1:7" x14ac:dyDescent="0.25">
      <c r="B80" s="181"/>
      <c r="C80" s="181"/>
      <c r="D80" s="181"/>
      <c r="E80" s="181"/>
      <c r="F80" s="181"/>
      <c r="G80" s="1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horizontalDpi="1200" verticalDpi="1200" r:id="rId1"/>
  <ignoredErrors>
    <ignoredError sqref="B42:F44 B64:C75 G9:G11 G60:G76 G55:G58 G38:G53 B54 B40:C41 E40:F41 B45 E64:F75 G14:G15 B35:B39 B60:B63" unlockedFormula="1"/>
    <ignoredError sqref="B28 B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4"/>
  <sheetViews>
    <sheetView showGridLines="0" zoomScale="75" zoomScaleNormal="75" workbookViewId="0">
      <selection activeCell="E149" sqref="E149:F149"/>
    </sheetView>
  </sheetViews>
  <sheetFormatPr baseColWidth="10" defaultColWidth="11" defaultRowHeight="15" x14ac:dyDescent="0.25"/>
  <cols>
    <col min="1" max="1" width="107.7109375" customWidth="1"/>
    <col min="2" max="3" width="32.5703125" style="187" customWidth="1"/>
    <col min="4" max="7" width="32.5703125" customWidth="1"/>
    <col min="8" max="8" width="2.28515625" customWidth="1"/>
  </cols>
  <sheetData>
    <row r="1" spans="1:7" ht="40.9" customHeight="1" x14ac:dyDescent="0.25">
      <c r="A1" s="247" t="s">
        <v>295</v>
      </c>
      <c r="B1" s="239"/>
      <c r="C1" s="239"/>
      <c r="D1" s="239"/>
      <c r="E1" s="239"/>
      <c r="F1" s="239"/>
      <c r="G1" s="240"/>
    </row>
    <row r="2" spans="1:7" x14ac:dyDescent="0.25">
      <c r="A2" s="124" t="str">
        <f>'Formato 1'!A2</f>
        <v xml:space="preserve"> Municipio de Guanajuato</v>
      </c>
      <c r="B2" s="182"/>
      <c r="C2" s="182"/>
      <c r="D2" s="124"/>
      <c r="E2" s="124"/>
      <c r="F2" s="124"/>
      <c r="G2" s="124"/>
    </row>
    <row r="3" spans="1:7" x14ac:dyDescent="0.25">
      <c r="A3" s="125" t="s">
        <v>296</v>
      </c>
      <c r="B3" s="183"/>
      <c r="C3" s="183"/>
      <c r="D3" s="125"/>
      <c r="E3" s="125"/>
      <c r="F3" s="125"/>
      <c r="G3" s="125"/>
    </row>
    <row r="4" spans="1:7" x14ac:dyDescent="0.25">
      <c r="A4" s="125" t="s">
        <v>297</v>
      </c>
      <c r="B4" s="183"/>
      <c r="C4" s="183"/>
      <c r="D4" s="125"/>
      <c r="E4" s="125"/>
      <c r="F4" s="125"/>
      <c r="G4" s="125"/>
    </row>
    <row r="5" spans="1:7" x14ac:dyDescent="0.25">
      <c r="A5" s="125" t="str">
        <f>'Formato 3'!A4</f>
        <v>Del 1 de Enero al 31 de Diciembre de 2025 (b)</v>
      </c>
      <c r="B5" s="183"/>
      <c r="C5" s="183"/>
      <c r="D5" s="125"/>
      <c r="E5" s="125"/>
      <c r="F5" s="125"/>
      <c r="G5" s="125"/>
    </row>
    <row r="6" spans="1:7" x14ac:dyDescent="0.25">
      <c r="A6" s="126" t="s">
        <v>2</v>
      </c>
      <c r="B6" s="184"/>
      <c r="C6" s="184"/>
      <c r="D6" s="126"/>
      <c r="E6" s="126"/>
      <c r="F6" s="126"/>
      <c r="G6" s="126"/>
    </row>
    <row r="7" spans="1:7" x14ac:dyDescent="0.25">
      <c r="A7" s="245" t="s">
        <v>4</v>
      </c>
      <c r="B7" s="245" t="s">
        <v>298</v>
      </c>
      <c r="C7" s="245"/>
      <c r="D7" s="245"/>
      <c r="E7" s="245"/>
      <c r="F7" s="245"/>
      <c r="G7" s="246" t="s">
        <v>299</v>
      </c>
    </row>
    <row r="8" spans="1:7" x14ac:dyDescent="0.25">
      <c r="A8" s="245"/>
      <c r="B8" s="185" t="s">
        <v>300</v>
      </c>
      <c r="C8" s="185" t="s">
        <v>301</v>
      </c>
      <c r="D8" s="7" t="s">
        <v>302</v>
      </c>
      <c r="E8" s="7" t="s">
        <v>186</v>
      </c>
      <c r="F8" s="7" t="s">
        <v>303</v>
      </c>
      <c r="G8" s="245"/>
    </row>
    <row r="9" spans="1:7" x14ac:dyDescent="0.25">
      <c r="A9" s="27" t="s">
        <v>304</v>
      </c>
      <c r="B9" s="83">
        <f t="shared" ref="B9:G9" si="0">SUM(B10,B18,B28,B38,B48,B58,B62,B71,B75)</f>
        <v>726074048</v>
      </c>
      <c r="C9" s="83">
        <f t="shared" ref="C9" si="1">SUM(C10,C18,C28,C38,C48,C58,C62,C71,C75)</f>
        <v>101519580.93000001</v>
      </c>
      <c r="D9" s="83">
        <f t="shared" si="0"/>
        <v>827593628.92999995</v>
      </c>
      <c r="E9" s="83">
        <f t="shared" ref="E9:F9" si="2">SUM(E10,E18,E28,E38,E48,E58,E62,E71,E75)</f>
        <v>806541510.97000003</v>
      </c>
      <c r="F9" s="83">
        <f t="shared" si="2"/>
        <v>751308585.84000003</v>
      </c>
      <c r="G9" s="83">
        <f t="shared" si="0"/>
        <v>21052117.959999986</v>
      </c>
    </row>
    <row r="10" spans="1:7" x14ac:dyDescent="0.25">
      <c r="A10" s="84" t="s">
        <v>305</v>
      </c>
      <c r="B10" s="83">
        <f t="shared" ref="B10:G10" si="3">SUM(B11:B17)</f>
        <v>410496120</v>
      </c>
      <c r="C10" s="83">
        <f t="shared" ref="C10" si="4">SUM(C11:C17)</f>
        <v>19848413.180000003</v>
      </c>
      <c r="D10" s="83">
        <f>SUM(D11:D17)</f>
        <v>430344533.18000001</v>
      </c>
      <c r="E10" s="83">
        <f t="shared" ref="E10:F10" si="5">SUM(E11:E17)</f>
        <v>430087870.56999999</v>
      </c>
      <c r="F10" s="83">
        <f t="shared" si="5"/>
        <v>405850599.01999998</v>
      </c>
      <c r="G10" s="83">
        <f t="shared" si="3"/>
        <v>256662.60999999195</v>
      </c>
    </row>
    <row r="11" spans="1:7" x14ac:dyDescent="0.25">
      <c r="A11" s="85" t="s">
        <v>306</v>
      </c>
      <c r="B11" s="206">
        <v>125954266</v>
      </c>
      <c r="C11" s="232">
        <v>-6279720.9199999999</v>
      </c>
      <c r="D11" s="207">
        <f>B11+C11</f>
        <v>119674545.08</v>
      </c>
      <c r="E11" s="232">
        <v>119674545.08</v>
      </c>
      <c r="F11" s="232">
        <v>119674545.08</v>
      </c>
      <c r="G11" s="75">
        <f>D11-E11</f>
        <v>0</v>
      </c>
    </row>
    <row r="12" spans="1:7" x14ac:dyDescent="0.25">
      <c r="A12" s="85" t="s">
        <v>307</v>
      </c>
      <c r="B12" s="206">
        <v>34384457</v>
      </c>
      <c r="C12" s="232">
        <v>30854660.489999998</v>
      </c>
      <c r="D12" s="207">
        <f t="shared" ref="D12:D17" si="6">B12+C12</f>
        <v>65239117.489999995</v>
      </c>
      <c r="E12" s="232">
        <v>65239117.490000002</v>
      </c>
      <c r="F12" s="232">
        <v>63886366.780000001</v>
      </c>
      <c r="G12" s="75">
        <f t="shared" ref="G12:G17" si="7">D12-E12</f>
        <v>0</v>
      </c>
    </row>
    <row r="13" spans="1:7" x14ac:dyDescent="0.25">
      <c r="A13" s="85" t="s">
        <v>308</v>
      </c>
      <c r="B13" s="206">
        <v>36782105</v>
      </c>
      <c r="C13" s="232">
        <v>4697645.55</v>
      </c>
      <c r="D13" s="207">
        <f t="shared" si="6"/>
        <v>41479750.549999997</v>
      </c>
      <c r="E13" s="232">
        <v>41255738.07</v>
      </c>
      <c r="F13" s="232">
        <v>37478816.729999997</v>
      </c>
      <c r="G13" s="75">
        <f t="shared" si="7"/>
        <v>224012.47999999672</v>
      </c>
    </row>
    <row r="14" spans="1:7" x14ac:dyDescent="0.25">
      <c r="A14" s="85" t="s">
        <v>309</v>
      </c>
      <c r="B14" s="206">
        <v>91631394</v>
      </c>
      <c r="C14" s="232">
        <v>-17585181.879999999</v>
      </c>
      <c r="D14" s="207">
        <f t="shared" si="6"/>
        <v>74046212.120000005</v>
      </c>
      <c r="E14" s="232">
        <v>74046212.120000005</v>
      </c>
      <c r="F14" s="232">
        <v>67537836.299999997</v>
      </c>
      <c r="G14" s="75">
        <f t="shared" si="7"/>
        <v>0</v>
      </c>
    </row>
    <row r="15" spans="1:7" x14ac:dyDescent="0.25">
      <c r="A15" s="85" t="s">
        <v>310</v>
      </c>
      <c r="B15" s="206">
        <v>121743898</v>
      </c>
      <c r="C15" s="232">
        <v>8161009.9400000004</v>
      </c>
      <c r="D15" s="207">
        <f t="shared" si="6"/>
        <v>129904907.94</v>
      </c>
      <c r="E15" s="232">
        <v>129872257.81</v>
      </c>
      <c r="F15" s="232">
        <v>117273034.13</v>
      </c>
      <c r="G15" s="75">
        <f t="shared" si="7"/>
        <v>32650.129999995232</v>
      </c>
    </row>
    <row r="16" spans="1:7" x14ac:dyDescent="0.25">
      <c r="A16" s="85" t="s">
        <v>311</v>
      </c>
      <c r="B16" s="208">
        <v>0</v>
      </c>
      <c r="C16" s="233">
        <v>0</v>
      </c>
      <c r="D16" s="207">
        <f t="shared" si="6"/>
        <v>0</v>
      </c>
      <c r="E16" s="233">
        <v>0</v>
      </c>
      <c r="F16" s="233">
        <v>0</v>
      </c>
      <c r="G16" s="75">
        <f t="shared" si="7"/>
        <v>0</v>
      </c>
    </row>
    <row r="17" spans="1:7" x14ac:dyDescent="0.25">
      <c r="A17" s="85" t="s">
        <v>312</v>
      </c>
      <c r="B17" s="208">
        <v>0</v>
      </c>
      <c r="C17" s="233">
        <v>0</v>
      </c>
      <c r="D17" s="207">
        <f t="shared" si="6"/>
        <v>0</v>
      </c>
      <c r="E17" s="233">
        <v>0</v>
      </c>
      <c r="F17" s="233">
        <v>0</v>
      </c>
      <c r="G17" s="75">
        <f t="shared" si="7"/>
        <v>0</v>
      </c>
    </row>
    <row r="18" spans="1:7" x14ac:dyDescent="0.25">
      <c r="A18" s="84" t="s">
        <v>313</v>
      </c>
      <c r="B18" s="83">
        <f t="shared" ref="B18:G18" si="8">SUM(B19:B27)</f>
        <v>76732423.409999996</v>
      </c>
      <c r="C18" s="83">
        <f t="shared" si="8"/>
        <v>5670005.1900000004</v>
      </c>
      <c r="D18" s="83">
        <f t="shared" si="8"/>
        <v>82402428.599999994</v>
      </c>
      <c r="E18" s="83">
        <f t="shared" si="8"/>
        <v>79024669.39000003</v>
      </c>
      <c r="F18" s="83">
        <f t="shared" si="8"/>
        <v>72464153.540000007</v>
      </c>
      <c r="G18" s="83">
        <f t="shared" si="8"/>
        <v>3377759.2099999962</v>
      </c>
    </row>
    <row r="19" spans="1:7" x14ac:dyDescent="0.25">
      <c r="A19" s="85" t="s">
        <v>314</v>
      </c>
      <c r="B19" s="206">
        <v>8526761</v>
      </c>
      <c r="C19" s="232">
        <v>713697.72</v>
      </c>
      <c r="D19" s="207">
        <f>B19+C19</f>
        <v>9240458.7200000007</v>
      </c>
      <c r="E19" s="232">
        <v>8236269.71</v>
      </c>
      <c r="F19" s="232">
        <v>7264871.1600000001</v>
      </c>
      <c r="G19" s="75">
        <f>D19-E19</f>
        <v>1004189.0100000007</v>
      </c>
    </row>
    <row r="20" spans="1:7" x14ac:dyDescent="0.25">
      <c r="A20" s="85" t="s">
        <v>315</v>
      </c>
      <c r="B20" s="206">
        <v>7177501</v>
      </c>
      <c r="C20" s="232">
        <v>1799052.99</v>
      </c>
      <c r="D20" s="207">
        <f t="shared" ref="D20:D27" si="9">B20+C20</f>
        <v>8976553.9900000002</v>
      </c>
      <c r="E20" s="232">
        <v>8717537.75</v>
      </c>
      <c r="F20" s="232">
        <v>8595945.9800000004</v>
      </c>
      <c r="G20" s="75">
        <f t="shared" ref="G20:G27" si="10">D20-E20</f>
        <v>259016.24000000022</v>
      </c>
    </row>
    <row r="21" spans="1:7" x14ac:dyDescent="0.25">
      <c r="A21" s="85" t="s">
        <v>316</v>
      </c>
      <c r="B21" s="208">
        <v>0</v>
      </c>
      <c r="C21" s="233">
        <v>0</v>
      </c>
      <c r="D21" s="207">
        <f t="shared" si="9"/>
        <v>0</v>
      </c>
      <c r="E21" s="233">
        <v>0</v>
      </c>
      <c r="F21" s="233">
        <v>0</v>
      </c>
      <c r="G21" s="75">
        <f t="shared" si="10"/>
        <v>0</v>
      </c>
    </row>
    <row r="22" spans="1:7" x14ac:dyDescent="0.25">
      <c r="A22" s="85" t="s">
        <v>317</v>
      </c>
      <c r="B22" s="206">
        <v>18051574</v>
      </c>
      <c r="C22" s="232">
        <v>-439839.48</v>
      </c>
      <c r="D22" s="207">
        <f t="shared" si="9"/>
        <v>17611734.52</v>
      </c>
      <c r="E22" s="232">
        <v>17141279.66</v>
      </c>
      <c r="F22" s="232">
        <v>16558632.07</v>
      </c>
      <c r="G22" s="75">
        <f t="shared" si="10"/>
        <v>470454.8599999994</v>
      </c>
    </row>
    <row r="23" spans="1:7" x14ac:dyDescent="0.25">
      <c r="A23" s="85" t="s">
        <v>318</v>
      </c>
      <c r="B23" s="206">
        <v>1075900</v>
      </c>
      <c r="C23" s="232">
        <v>-88360.84</v>
      </c>
      <c r="D23" s="207">
        <f t="shared" si="9"/>
        <v>987539.16</v>
      </c>
      <c r="E23" s="232">
        <v>807635.92</v>
      </c>
      <c r="F23" s="232">
        <v>788500.22</v>
      </c>
      <c r="G23" s="75">
        <f t="shared" si="10"/>
        <v>179903.24</v>
      </c>
    </row>
    <row r="24" spans="1:7" x14ac:dyDescent="0.25">
      <c r="A24" s="85" t="s">
        <v>319</v>
      </c>
      <c r="B24" s="206">
        <v>33557739.409999996</v>
      </c>
      <c r="C24" s="232">
        <v>7585073.9900000002</v>
      </c>
      <c r="D24" s="207">
        <f t="shared" si="9"/>
        <v>41142813.399999999</v>
      </c>
      <c r="E24" s="232">
        <v>40344984.130000003</v>
      </c>
      <c r="F24" s="232">
        <v>37382019.789999999</v>
      </c>
      <c r="G24" s="75">
        <f t="shared" si="10"/>
        <v>797829.26999999583</v>
      </c>
    </row>
    <row r="25" spans="1:7" x14ac:dyDescent="0.25">
      <c r="A25" s="85" t="s">
        <v>320</v>
      </c>
      <c r="B25" s="206">
        <v>6650170</v>
      </c>
      <c r="C25" s="232">
        <v>-3666388.15</v>
      </c>
      <c r="D25" s="207">
        <f t="shared" si="9"/>
        <v>2983781.85</v>
      </c>
      <c r="E25" s="232">
        <v>2833734.54</v>
      </c>
      <c r="F25" s="232">
        <v>975945.49</v>
      </c>
      <c r="G25" s="75">
        <f t="shared" si="10"/>
        <v>150047.31000000006</v>
      </c>
    </row>
    <row r="26" spans="1:7" x14ac:dyDescent="0.25">
      <c r="A26" s="85" t="s">
        <v>321</v>
      </c>
      <c r="B26" s="206">
        <v>195000</v>
      </c>
      <c r="C26" s="232">
        <v>-34532.85</v>
      </c>
      <c r="D26" s="207">
        <f t="shared" si="9"/>
        <v>160467.15</v>
      </c>
      <c r="E26" s="232">
        <v>14546.4</v>
      </c>
      <c r="F26" s="232">
        <v>14546.4</v>
      </c>
      <c r="G26" s="75">
        <f t="shared" si="10"/>
        <v>145920.75</v>
      </c>
    </row>
    <row r="27" spans="1:7" x14ac:dyDescent="0.25">
      <c r="A27" s="85" t="s">
        <v>322</v>
      </c>
      <c r="B27" s="206">
        <v>1497778</v>
      </c>
      <c r="C27" s="232">
        <v>-198698.19</v>
      </c>
      <c r="D27" s="207">
        <f t="shared" si="9"/>
        <v>1299079.81</v>
      </c>
      <c r="E27" s="232">
        <v>928681.28</v>
      </c>
      <c r="F27" s="232">
        <v>883692.43</v>
      </c>
      <c r="G27" s="75">
        <f t="shared" si="10"/>
        <v>370398.53</v>
      </c>
    </row>
    <row r="28" spans="1:7" x14ac:dyDescent="0.25">
      <c r="A28" s="84" t="s">
        <v>323</v>
      </c>
      <c r="B28" s="83">
        <f t="shared" ref="B28:G28" si="11">SUM(B29:B37)</f>
        <v>137913296</v>
      </c>
      <c r="C28" s="83">
        <f t="shared" si="11"/>
        <v>-2597407.04</v>
      </c>
      <c r="D28" s="83">
        <f t="shared" si="11"/>
        <v>135315888.95999998</v>
      </c>
      <c r="E28" s="83">
        <f t="shared" si="11"/>
        <v>130081612.25999998</v>
      </c>
      <c r="F28" s="83">
        <f t="shared" si="11"/>
        <v>121036123.00999999</v>
      </c>
      <c r="G28" s="83">
        <f t="shared" si="11"/>
        <v>5234276.7</v>
      </c>
    </row>
    <row r="29" spans="1:7" x14ac:dyDescent="0.25">
      <c r="A29" s="85" t="s">
        <v>324</v>
      </c>
      <c r="B29" s="206">
        <v>13643474</v>
      </c>
      <c r="C29" s="232">
        <v>2529209.4300000002</v>
      </c>
      <c r="D29" s="207">
        <f>B29+C29</f>
        <v>16172683.43</v>
      </c>
      <c r="E29" s="232">
        <v>15701585.77</v>
      </c>
      <c r="F29" s="232">
        <v>13137011.279999999</v>
      </c>
      <c r="G29" s="75">
        <f>D29-E29</f>
        <v>471097.66000000015</v>
      </c>
    </row>
    <row r="30" spans="1:7" x14ac:dyDescent="0.25">
      <c r="A30" s="85" t="s">
        <v>325</v>
      </c>
      <c r="B30" s="206">
        <v>10509270</v>
      </c>
      <c r="C30" s="232">
        <v>-2186208.92</v>
      </c>
      <c r="D30" s="207">
        <f t="shared" ref="D30:D37" si="12">B30+C30</f>
        <v>8323061.0800000001</v>
      </c>
      <c r="E30" s="232">
        <v>7178253.6200000001</v>
      </c>
      <c r="F30" s="232">
        <v>7117753.6200000001</v>
      </c>
      <c r="G30" s="75">
        <f t="shared" ref="G30:G37" si="13">D30-E30</f>
        <v>1144807.46</v>
      </c>
    </row>
    <row r="31" spans="1:7" x14ac:dyDescent="0.25">
      <c r="A31" s="85" t="s">
        <v>326</v>
      </c>
      <c r="B31" s="206">
        <v>23089540</v>
      </c>
      <c r="C31" s="232">
        <v>-1507868.25</v>
      </c>
      <c r="D31" s="207">
        <f t="shared" si="12"/>
        <v>21581671.75</v>
      </c>
      <c r="E31" s="232">
        <v>21016227.989999998</v>
      </c>
      <c r="F31" s="232">
        <v>20047434.350000001</v>
      </c>
      <c r="G31" s="75">
        <f t="shared" si="13"/>
        <v>565443.76000000164</v>
      </c>
    </row>
    <row r="32" spans="1:7" x14ac:dyDescent="0.25">
      <c r="A32" s="85" t="s">
        <v>327</v>
      </c>
      <c r="B32" s="206">
        <v>8757367</v>
      </c>
      <c r="C32" s="232">
        <v>274597.02</v>
      </c>
      <c r="D32" s="207">
        <f t="shared" si="12"/>
        <v>9031964.0199999996</v>
      </c>
      <c r="E32" s="232">
        <v>8967445.5800000001</v>
      </c>
      <c r="F32" s="232">
        <v>8265055.7800000003</v>
      </c>
      <c r="G32" s="75">
        <f t="shared" si="13"/>
        <v>64518.439999999478</v>
      </c>
    </row>
    <row r="33" spans="1:7" ht="14.45" customHeight="1" x14ac:dyDescent="0.25">
      <c r="A33" s="85" t="s">
        <v>328</v>
      </c>
      <c r="B33" s="206">
        <v>35749453</v>
      </c>
      <c r="C33" s="232">
        <v>8989663.9000000004</v>
      </c>
      <c r="D33" s="207">
        <f t="shared" si="12"/>
        <v>44739116.899999999</v>
      </c>
      <c r="E33" s="232">
        <v>44065259.18</v>
      </c>
      <c r="F33" s="232">
        <v>43794799.229999997</v>
      </c>
      <c r="G33" s="75">
        <f t="shared" si="13"/>
        <v>673857.71999999881</v>
      </c>
    </row>
    <row r="34" spans="1:7" ht="14.45" customHeight="1" x14ac:dyDescent="0.25">
      <c r="A34" s="85" t="s">
        <v>329</v>
      </c>
      <c r="B34" s="206">
        <v>12083400</v>
      </c>
      <c r="C34" s="232">
        <v>-2808172.78</v>
      </c>
      <c r="D34" s="207">
        <f t="shared" si="12"/>
        <v>9275227.2200000007</v>
      </c>
      <c r="E34" s="232">
        <v>9188015.7899999991</v>
      </c>
      <c r="F34" s="232">
        <v>8750170.6699999999</v>
      </c>
      <c r="G34" s="75">
        <f t="shared" si="13"/>
        <v>87211.430000001565</v>
      </c>
    </row>
    <row r="35" spans="1:7" ht="14.45" customHeight="1" x14ac:dyDescent="0.25">
      <c r="A35" s="85" t="s">
        <v>330</v>
      </c>
      <c r="B35" s="206">
        <v>2304300</v>
      </c>
      <c r="C35" s="232">
        <v>-793004.54</v>
      </c>
      <c r="D35" s="207">
        <f t="shared" si="12"/>
        <v>1511295.46</v>
      </c>
      <c r="E35" s="232">
        <v>1121661.8899999999</v>
      </c>
      <c r="F35" s="232">
        <v>1116261.8899999999</v>
      </c>
      <c r="G35" s="75">
        <f t="shared" si="13"/>
        <v>389633.57000000007</v>
      </c>
    </row>
    <row r="36" spans="1:7" ht="14.45" customHeight="1" x14ac:dyDescent="0.25">
      <c r="A36" s="85" t="s">
        <v>331</v>
      </c>
      <c r="B36" s="206">
        <v>15057475</v>
      </c>
      <c r="C36" s="232">
        <v>-1817771.12</v>
      </c>
      <c r="D36" s="207">
        <f t="shared" si="12"/>
        <v>13239703.879999999</v>
      </c>
      <c r="E36" s="232">
        <v>13155249.77</v>
      </c>
      <c r="F36" s="232">
        <v>10913970.74</v>
      </c>
      <c r="G36" s="75">
        <f t="shared" si="13"/>
        <v>84454.109999999404</v>
      </c>
    </row>
    <row r="37" spans="1:7" ht="14.45" customHeight="1" x14ac:dyDescent="0.25">
      <c r="A37" s="85" t="s">
        <v>332</v>
      </c>
      <c r="B37" s="206">
        <v>16719017</v>
      </c>
      <c r="C37" s="232">
        <v>-5277851.78</v>
      </c>
      <c r="D37" s="207">
        <f t="shared" si="12"/>
        <v>11441165.219999999</v>
      </c>
      <c r="E37" s="232">
        <v>9687912.6699999999</v>
      </c>
      <c r="F37" s="232">
        <v>7893665.4500000002</v>
      </c>
      <c r="G37" s="75">
        <f t="shared" si="13"/>
        <v>1753252.5499999989</v>
      </c>
    </row>
    <row r="38" spans="1:7" x14ac:dyDescent="0.25">
      <c r="A38" s="84" t="s">
        <v>333</v>
      </c>
      <c r="B38" s="83">
        <f t="shared" ref="B38:G38" si="14">SUM(B39:B47)</f>
        <v>85782208.590000004</v>
      </c>
      <c r="C38" s="83">
        <f t="shared" si="14"/>
        <v>10643938.33</v>
      </c>
      <c r="D38" s="83">
        <f t="shared" si="14"/>
        <v>96426146.920000002</v>
      </c>
      <c r="E38" s="83">
        <f t="shared" si="14"/>
        <v>96264806.75999999</v>
      </c>
      <c r="F38" s="83">
        <f t="shared" si="14"/>
        <v>84897183.859999999</v>
      </c>
      <c r="G38" s="83">
        <f t="shared" si="14"/>
        <v>161340.16000000061</v>
      </c>
    </row>
    <row r="39" spans="1:7" x14ac:dyDescent="0.25">
      <c r="A39" s="85" t="s">
        <v>334</v>
      </c>
      <c r="B39" s="206">
        <v>50558594.590000004</v>
      </c>
      <c r="C39" s="232">
        <v>13073293</v>
      </c>
      <c r="D39" s="207">
        <f>B39+C39</f>
        <v>63631887.590000004</v>
      </c>
      <c r="E39" s="232">
        <v>63631887.530000001</v>
      </c>
      <c r="F39" s="232">
        <v>63631887.530000001</v>
      </c>
      <c r="G39" s="75">
        <f>D39-E39</f>
        <v>6.0000002384185791E-2</v>
      </c>
    </row>
    <row r="40" spans="1:7" x14ac:dyDescent="0.25">
      <c r="A40" s="85" t="s">
        <v>335</v>
      </c>
      <c r="B40" s="208">
        <v>0</v>
      </c>
      <c r="C40" s="233">
        <v>0</v>
      </c>
      <c r="D40" s="207">
        <f t="shared" ref="D40:D47" si="15">B40+C40</f>
        <v>0</v>
      </c>
      <c r="E40" s="233">
        <v>0</v>
      </c>
      <c r="F40" s="233">
        <v>0</v>
      </c>
      <c r="G40" s="75">
        <f t="shared" ref="G40:G47" si="16">D40-E40</f>
        <v>0</v>
      </c>
    </row>
    <row r="41" spans="1:7" x14ac:dyDescent="0.25">
      <c r="A41" s="85" t="s">
        <v>336</v>
      </c>
      <c r="B41" s="206">
        <v>565000</v>
      </c>
      <c r="C41" s="232">
        <v>0</v>
      </c>
      <c r="D41" s="207">
        <f t="shared" si="15"/>
        <v>565000</v>
      </c>
      <c r="E41" s="232">
        <v>564999.98</v>
      </c>
      <c r="F41" s="232">
        <v>564999.98</v>
      </c>
      <c r="G41" s="75">
        <f t="shared" si="16"/>
        <v>2.0000000018626451E-2</v>
      </c>
    </row>
    <row r="42" spans="1:7" x14ac:dyDescent="0.25">
      <c r="A42" s="85" t="s">
        <v>337</v>
      </c>
      <c r="B42" s="206">
        <v>34658614</v>
      </c>
      <c r="C42" s="232">
        <v>-2429354.67</v>
      </c>
      <c r="D42" s="207">
        <f t="shared" si="15"/>
        <v>32229259.329999998</v>
      </c>
      <c r="E42" s="232">
        <v>32067919.25</v>
      </c>
      <c r="F42" s="232">
        <v>20700296.350000001</v>
      </c>
      <c r="G42" s="75">
        <f t="shared" si="16"/>
        <v>161340.07999999821</v>
      </c>
    </row>
    <row r="43" spans="1:7" x14ac:dyDescent="0.25">
      <c r="A43" s="85" t="s">
        <v>338</v>
      </c>
      <c r="B43" s="208">
        <v>0</v>
      </c>
      <c r="C43" s="233">
        <v>0</v>
      </c>
      <c r="D43" s="207">
        <f t="shared" si="15"/>
        <v>0</v>
      </c>
      <c r="E43" s="233">
        <v>0</v>
      </c>
      <c r="F43" s="233">
        <v>0</v>
      </c>
      <c r="G43" s="75">
        <f t="shared" si="16"/>
        <v>0</v>
      </c>
    </row>
    <row r="44" spans="1:7" x14ac:dyDescent="0.25">
      <c r="A44" s="85" t="s">
        <v>339</v>
      </c>
      <c r="B44" s="208">
        <v>0</v>
      </c>
      <c r="C44" s="233">
        <v>0</v>
      </c>
      <c r="D44" s="207">
        <f t="shared" si="15"/>
        <v>0</v>
      </c>
      <c r="E44" s="233">
        <v>0</v>
      </c>
      <c r="F44" s="233">
        <v>0</v>
      </c>
      <c r="G44" s="75">
        <f t="shared" si="16"/>
        <v>0</v>
      </c>
    </row>
    <row r="45" spans="1:7" x14ac:dyDescent="0.25">
      <c r="A45" s="85" t="s">
        <v>340</v>
      </c>
      <c r="B45" s="208">
        <v>0</v>
      </c>
      <c r="C45" s="233">
        <v>0</v>
      </c>
      <c r="D45" s="207">
        <f t="shared" si="15"/>
        <v>0</v>
      </c>
      <c r="E45" s="233">
        <v>0</v>
      </c>
      <c r="F45" s="233">
        <v>0</v>
      </c>
      <c r="G45" s="75">
        <f t="shared" si="16"/>
        <v>0</v>
      </c>
    </row>
    <row r="46" spans="1:7" x14ac:dyDescent="0.25">
      <c r="A46" s="85" t="s">
        <v>341</v>
      </c>
      <c r="B46" s="208">
        <v>0</v>
      </c>
      <c r="C46" s="233">
        <v>0</v>
      </c>
      <c r="D46" s="207">
        <f t="shared" si="15"/>
        <v>0</v>
      </c>
      <c r="E46" s="233">
        <v>0</v>
      </c>
      <c r="F46" s="233">
        <v>0</v>
      </c>
      <c r="G46" s="75">
        <f t="shared" si="16"/>
        <v>0</v>
      </c>
    </row>
    <row r="47" spans="1:7" x14ac:dyDescent="0.25">
      <c r="A47" s="85" t="s">
        <v>342</v>
      </c>
      <c r="B47" s="208">
        <v>0</v>
      </c>
      <c r="C47" s="233">
        <v>0</v>
      </c>
      <c r="D47" s="207">
        <f t="shared" si="15"/>
        <v>0</v>
      </c>
      <c r="E47" s="233">
        <v>0</v>
      </c>
      <c r="F47" s="233">
        <v>0</v>
      </c>
      <c r="G47" s="75">
        <f t="shared" si="16"/>
        <v>0</v>
      </c>
    </row>
    <row r="48" spans="1:7" x14ac:dyDescent="0.25">
      <c r="A48" s="84" t="s">
        <v>343</v>
      </c>
      <c r="B48" s="83">
        <f t="shared" ref="B48:G48" si="17">SUM(B49:B57)</f>
        <v>0</v>
      </c>
      <c r="C48" s="83">
        <f t="shared" si="17"/>
        <v>1824324.5099999998</v>
      </c>
      <c r="D48" s="83">
        <f t="shared" si="17"/>
        <v>1824324.5099999998</v>
      </c>
      <c r="E48" s="83">
        <f t="shared" si="17"/>
        <v>1211193.5900000001</v>
      </c>
      <c r="F48" s="83">
        <f t="shared" si="17"/>
        <v>523474.32</v>
      </c>
      <c r="G48" s="83">
        <f t="shared" si="17"/>
        <v>613130.91999999993</v>
      </c>
    </row>
    <row r="49" spans="1:7" x14ac:dyDescent="0.25">
      <c r="A49" s="85" t="s">
        <v>344</v>
      </c>
      <c r="B49" s="206">
        <v>0</v>
      </c>
      <c r="C49" s="232">
        <v>1087969.8899999999</v>
      </c>
      <c r="D49" s="207">
        <f>B49+C49</f>
        <v>1087969.8899999999</v>
      </c>
      <c r="E49" s="232">
        <v>1034092.37</v>
      </c>
      <c r="F49" s="232">
        <v>448649.09</v>
      </c>
      <c r="G49" s="75">
        <f>D49-E49</f>
        <v>53877.519999999902</v>
      </c>
    </row>
    <row r="50" spans="1:7" x14ac:dyDescent="0.25">
      <c r="A50" s="85" t="s">
        <v>345</v>
      </c>
      <c r="B50" s="206">
        <v>0</v>
      </c>
      <c r="C50" s="232">
        <v>37000</v>
      </c>
      <c r="D50" s="207">
        <f t="shared" ref="D50:D57" si="18">B50+C50</f>
        <v>37000</v>
      </c>
      <c r="E50" s="232">
        <v>22699.99</v>
      </c>
      <c r="F50" s="232">
        <v>0</v>
      </c>
      <c r="G50" s="75">
        <f t="shared" ref="G50:G57" si="19">D50-E50</f>
        <v>14300.009999999998</v>
      </c>
    </row>
    <row r="51" spans="1:7" x14ac:dyDescent="0.25">
      <c r="A51" s="85" t="s">
        <v>346</v>
      </c>
      <c r="B51" s="206">
        <v>0</v>
      </c>
      <c r="C51" s="232">
        <v>63885.599999999999</v>
      </c>
      <c r="D51" s="207">
        <f t="shared" si="18"/>
        <v>63885.599999999999</v>
      </c>
      <c r="E51" s="232">
        <v>46574</v>
      </c>
      <c r="F51" s="232">
        <v>0</v>
      </c>
      <c r="G51" s="75">
        <f t="shared" si="19"/>
        <v>17311.599999999999</v>
      </c>
    </row>
    <row r="52" spans="1:7" x14ac:dyDescent="0.25">
      <c r="A52" s="85" t="s">
        <v>347</v>
      </c>
      <c r="B52" s="208">
        <v>0</v>
      </c>
      <c r="C52" s="232">
        <v>0</v>
      </c>
      <c r="D52" s="207">
        <f t="shared" si="18"/>
        <v>0</v>
      </c>
      <c r="E52" s="232">
        <v>0</v>
      </c>
      <c r="F52" s="232">
        <v>0</v>
      </c>
      <c r="G52" s="75">
        <f t="shared" si="19"/>
        <v>0</v>
      </c>
    </row>
    <row r="53" spans="1:7" x14ac:dyDescent="0.25">
      <c r="A53" s="85" t="s">
        <v>348</v>
      </c>
      <c r="B53" s="206">
        <v>0</v>
      </c>
      <c r="C53" s="232">
        <v>455783.64</v>
      </c>
      <c r="D53" s="207">
        <f t="shared" si="18"/>
        <v>455783.64</v>
      </c>
      <c r="E53" s="232">
        <v>0</v>
      </c>
      <c r="F53" s="232">
        <v>0</v>
      </c>
      <c r="G53" s="75">
        <f t="shared" si="19"/>
        <v>455783.64</v>
      </c>
    </row>
    <row r="54" spans="1:7" x14ac:dyDescent="0.25">
      <c r="A54" s="85" t="s">
        <v>349</v>
      </c>
      <c r="B54" s="206">
        <v>0</v>
      </c>
      <c r="C54" s="232">
        <v>137885.38</v>
      </c>
      <c r="D54" s="207">
        <f t="shared" si="18"/>
        <v>137885.38</v>
      </c>
      <c r="E54" s="232">
        <v>107827.23</v>
      </c>
      <c r="F54" s="232">
        <v>74825.23</v>
      </c>
      <c r="G54" s="75">
        <f t="shared" si="19"/>
        <v>30058.150000000009</v>
      </c>
    </row>
    <row r="55" spans="1:7" x14ac:dyDescent="0.25">
      <c r="A55" s="85" t="s">
        <v>350</v>
      </c>
      <c r="B55" s="208">
        <v>0</v>
      </c>
      <c r="C55" s="233">
        <v>0</v>
      </c>
      <c r="D55" s="207">
        <f t="shared" si="18"/>
        <v>0</v>
      </c>
      <c r="E55" s="233">
        <v>0</v>
      </c>
      <c r="F55" s="233">
        <v>0</v>
      </c>
      <c r="G55" s="75">
        <f t="shared" si="19"/>
        <v>0</v>
      </c>
    </row>
    <row r="56" spans="1:7" x14ac:dyDescent="0.25">
      <c r="A56" s="85" t="s">
        <v>351</v>
      </c>
      <c r="B56" s="208">
        <v>0</v>
      </c>
      <c r="C56" s="233">
        <v>0</v>
      </c>
      <c r="D56" s="207">
        <f t="shared" si="18"/>
        <v>0</v>
      </c>
      <c r="E56" s="233">
        <v>0</v>
      </c>
      <c r="F56" s="233">
        <v>0</v>
      </c>
      <c r="G56" s="75">
        <f t="shared" si="19"/>
        <v>0</v>
      </c>
    </row>
    <row r="57" spans="1:7" x14ac:dyDescent="0.25">
      <c r="A57" s="85" t="s">
        <v>352</v>
      </c>
      <c r="B57" s="206">
        <v>0</v>
      </c>
      <c r="C57" s="232">
        <v>41800</v>
      </c>
      <c r="D57" s="207">
        <f t="shared" si="18"/>
        <v>41800</v>
      </c>
      <c r="E57" s="232">
        <v>0</v>
      </c>
      <c r="F57" s="232">
        <v>0</v>
      </c>
      <c r="G57" s="75">
        <f t="shared" si="19"/>
        <v>41800</v>
      </c>
    </row>
    <row r="58" spans="1:7" x14ac:dyDescent="0.25">
      <c r="A58" s="84" t="s">
        <v>353</v>
      </c>
      <c r="B58" s="83">
        <f t="shared" ref="B58:G58" si="20">SUM(B59:B61)</f>
        <v>2600000</v>
      </c>
      <c r="C58" s="83">
        <f t="shared" si="20"/>
        <v>74538206.760000005</v>
      </c>
      <c r="D58" s="83">
        <f t="shared" si="20"/>
        <v>77138206.760000005</v>
      </c>
      <c r="E58" s="83">
        <f t="shared" si="20"/>
        <v>67529258.400000006</v>
      </c>
      <c r="F58" s="83">
        <f t="shared" si="20"/>
        <v>64194952.090000004</v>
      </c>
      <c r="G58" s="83">
        <f t="shared" si="20"/>
        <v>9608948.3599999957</v>
      </c>
    </row>
    <row r="59" spans="1:7" x14ac:dyDescent="0.25">
      <c r="A59" s="85" t="s">
        <v>354</v>
      </c>
      <c r="B59" s="206">
        <v>2000000</v>
      </c>
      <c r="C59" s="232">
        <v>73093107.829999998</v>
      </c>
      <c r="D59" s="207">
        <f>B59+C59</f>
        <v>75093107.829999998</v>
      </c>
      <c r="E59" s="232">
        <v>65616382.270000003</v>
      </c>
      <c r="F59" s="232">
        <v>62307525.350000001</v>
      </c>
      <c r="G59" s="75">
        <f>D59-E59</f>
        <v>9476725.5599999949</v>
      </c>
    </row>
    <row r="60" spans="1:7" x14ac:dyDescent="0.25">
      <c r="A60" s="85" t="s">
        <v>355</v>
      </c>
      <c r="B60" s="206">
        <v>600000</v>
      </c>
      <c r="C60" s="232">
        <v>1445098.93</v>
      </c>
      <c r="D60" s="207">
        <f t="shared" ref="D60:D61" si="21">B60+C60</f>
        <v>2045098.93</v>
      </c>
      <c r="E60" s="232">
        <v>1912876.13</v>
      </c>
      <c r="F60" s="232">
        <v>1887426.74</v>
      </c>
      <c r="G60" s="75">
        <f>D60-E60</f>
        <v>132222.80000000005</v>
      </c>
    </row>
    <row r="61" spans="1:7" x14ac:dyDescent="0.25">
      <c r="A61" s="85" t="s">
        <v>356</v>
      </c>
      <c r="B61" s="208">
        <v>0</v>
      </c>
      <c r="C61" s="233">
        <v>0</v>
      </c>
      <c r="D61" s="207">
        <f t="shared" si="21"/>
        <v>0</v>
      </c>
      <c r="E61" s="233">
        <v>0</v>
      </c>
      <c r="F61" s="233">
        <v>0</v>
      </c>
      <c r="G61" s="75">
        <f>D61-E61</f>
        <v>0</v>
      </c>
    </row>
    <row r="62" spans="1:7" x14ac:dyDescent="0.25">
      <c r="A62" s="84" t="s">
        <v>357</v>
      </c>
      <c r="B62" s="83">
        <f t="shared" ref="B62:G62" si="22">SUM(B63:B67,B69:B70)</f>
        <v>1800000</v>
      </c>
      <c r="C62" s="83">
        <f t="shared" si="22"/>
        <v>0</v>
      </c>
      <c r="D62" s="83">
        <f t="shared" si="22"/>
        <v>1800000</v>
      </c>
      <c r="E62" s="83">
        <f t="shared" si="22"/>
        <v>0</v>
      </c>
      <c r="F62" s="83">
        <f t="shared" si="22"/>
        <v>0</v>
      </c>
      <c r="G62" s="83">
        <f t="shared" si="22"/>
        <v>1800000</v>
      </c>
    </row>
    <row r="63" spans="1:7" x14ac:dyDescent="0.25">
      <c r="A63" s="85" t="s">
        <v>358</v>
      </c>
      <c r="B63" s="208">
        <v>0</v>
      </c>
      <c r="C63" s="217">
        <v>0</v>
      </c>
      <c r="D63" s="207">
        <f>B63+C63</f>
        <v>0</v>
      </c>
      <c r="E63" s="220">
        <v>0</v>
      </c>
      <c r="F63" s="220">
        <v>0</v>
      </c>
      <c r="G63" s="75">
        <f>D63-E63</f>
        <v>0</v>
      </c>
    </row>
    <row r="64" spans="1:7" x14ac:dyDescent="0.25">
      <c r="A64" s="85" t="s">
        <v>359</v>
      </c>
      <c r="B64" s="208">
        <v>0</v>
      </c>
      <c r="C64" s="217">
        <v>0</v>
      </c>
      <c r="D64" s="207">
        <f t="shared" ref="D64:D70" si="23">B64+C64</f>
        <v>0</v>
      </c>
      <c r="E64" s="220">
        <v>0</v>
      </c>
      <c r="F64" s="220">
        <v>0</v>
      </c>
      <c r="G64" s="75">
        <f t="shared" ref="G64:G70" si="24">D64-E64</f>
        <v>0</v>
      </c>
    </row>
    <row r="65" spans="1:7" x14ac:dyDescent="0.25">
      <c r="A65" s="85" t="s">
        <v>360</v>
      </c>
      <c r="B65" s="208">
        <v>0</v>
      </c>
      <c r="C65" s="217">
        <v>0</v>
      </c>
      <c r="D65" s="207">
        <f t="shared" si="23"/>
        <v>0</v>
      </c>
      <c r="E65" s="220">
        <v>0</v>
      </c>
      <c r="F65" s="220">
        <v>0</v>
      </c>
      <c r="G65" s="75">
        <f t="shared" si="24"/>
        <v>0</v>
      </c>
    </row>
    <row r="66" spans="1:7" x14ac:dyDescent="0.25">
      <c r="A66" s="85" t="s">
        <v>361</v>
      </c>
      <c r="B66" s="208">
        <v>0</v>
      </c>
      <c r="C66" s="217">
        <v>0</v>
      </c>
      <c r="D66" s="207">
        <f t="shared" si="23"/>
        <v>0</v>
      </c>
      <c r="E66" s="220">
        <v>0</v>
      </c>
      <c r="F66" s="220">
        <v>0</v>
      </c>
      <c r="G66" s="75">
        <f t="shared" si="24"/>
        <v>0</v>
      </c>
    </row>
    <row r="67" spans="1:7" x14ac:dyDescent="0.25">
      <c r="A67" s="85" t="s">
        <v>362</v>
      </c>
      <c r="B67" s="208">
        <v>0</v>
      </c>
      <c r="C67" s="217">
        <v>0</v>
      </c>
      <c r="D67" s="207">
        <f t="shared" si="23"/>
        <v>0</v>
      </c>
      <c r="E67" s="220">
        <v>0</v>
      </c>
      <c r="F67" s="220">
        <v>0</v>
      </c>
      <c r="G67" s="75">
        <f t="shared" si="24"/>
        <v>0</v>
      </c>
    </row>
    <row r="68" spans="1:7" x14ac:dyDescent="0.25">
      <c r="A68" s="85" t="s">
        <v>363</v>
      </c>
      <c r="B68" s="208">
        <v>0</v>
      </c>
      <c r="C68" s="217">
        <v>0</v>
      </c>
      <c r="D68" s="207">
        <f t="shared" si="23"/>
        <v>0</v>
      </c>
      <c r="E68" s="220">
        <v>0</v>
      </c>
      <c r="F68" s="220">
        <v>0</v>
      </c>
      <c r="G68" s="75">
        <f t="shared" si="24"/>
        <v>0</v>
      </c>
    </row>
    <row r="69" spans="1:7" x14ac:dyDescent="0.25">
      <c r="A69" s="85" t="s">
        <v>364</v>
      </c>
      <c r="B69" s="208">
        <v>0</v>
      </c>
      <c r="C69" s="217">
        <v>0</v>
      </c>
      <c r="D69" s="207">
        <f t="shared" si="23"/>
        <v>0</v>
      </c>
      <c r="E69" s="220">
        <v>0</v>
      </c>
      <c r="F69" s="220">
        <v>0</v>
      </c>
      <c r="G69" s="75">
        <f t="shared" si="24"/>
        <v>0</v>
      </c>
    </row>
    <row r="70" spans="1:7" x14ac:dyDescent="0.25">
      <c r="A70" s="85" t="s">
        <v>365</v>
      </c>
      <c r="B70" s="206">
        <v>1800000</v>
      </c>
      <c r="C70" s="218">
        <v>0</v>
      </c>
      <c r="D70" s="207">
        <f t="shared" si="23"/>
        <v>1800000</v>
      </c>
      <c r="E70" s="221">
        <v>0</v>
      </c>
      <c r="F70" s="221">
        <v>0</v>
      </c>
      <c r="G70" s="75">
        <f t="shared" si="24"/>
        <v>1800000</v>
      </c>
    </row>
    <row r="71" spans="1:7" x14ac:dyDescent="0.25">
      <c r="A71" s="84" t="s">
        <v>366</v>
      </c>
      <c r="B71" s="83">
        <f t="shared" ref="B71:G71" si="25">SUM(B72:B74)</f>
        <v>10750000</v>
      </c>
      <c r="C71" s="83">
        <f t="shared" si="25"/>
        <v>-8407900</v>
      </c>
      <c r="D71" s="83">
        <f t="shared" si="25"/>
        <v>2342100</v>
      </c>
      <c r="E71" s="83">
        <f t="shared" si="25"/>
        <v>2342100</v>
      </c>
      <c r="F71" s="83">
        <f t="shared" si="25"/>
        <v>2342100</v>
      </c>
      <c r="G71" s="83">
        <f t="shared" si="25"/>
        <v>0</v>
      </c>
    </row>
    <row r="72" spans="1:7" x14ac:dyDescent="0.25">
      <c r="A72" s="85" t="s">
        <v>367</v>
      </c>
      <c r="B72" s="208">
        <v>0</v>
      </c>
      <c r="C72" s="233">
        <v>0</v>
      </c>
      <c r="D72" s="207">
        <f>B72+C72</f>
        <v>0</v>
      </c>
      <c r="E72" s="220">
        <v>0</v>
      </c>
      <c r="F72" s="220">
        <v>0</v>
      </c>
      <c r="G72" s="75">
        <f>D72-E72</f>
        <v>0</v>
      </c>
    </row>
    <row r="73" spans="1:7" x14ac:dyDescent="0.25">
      <c r="A73" s="85" t="s">
        <v>368</v>
      </c>
      <c r="B73" s="208">
        <v>0</v>
      </c>
      <c r="C73" s="233">
        <v>0</v>
      </c>
      <c r="D73" s="207">
        <f t="shared" ref="D73:D74" si="26">B73+C73</f>
        <v>0</v>
      </c>
      <c r="E73" s="220">
        <v>0</v>
      </c>
      <c r="F73" s="220">
        <v>0</v>
      </c>
      <c r="G73" s="75">
        <f>D73-E73</f>
        <v>0</v>
      </c>
    </row>
    <row r="74" spans="1:7" x14ac:dyDescent="0.25">
      <c r="A74" s="85" t="s">
        <v>369</v>
      </c>
      <c r="B74" s="206">
        <v>10750000</v>
      </c>
      <c r="C74" s="232">
        <v>-8407900</v>
      </c>
      <c r="D74" s="207">
        <f t="shared" si="26"/>
        <v>2342100</v>
      </c>
      <c r="E74" s="232">
        <v>2342100</v>
      </c>
      <c r="F74" s="232">
        <v>2342100</v>
      </c>
      <c r="G74" s="75">
        <f>D74-E74</f>
        <v>0</v>
      </c>
    </row>
    <row r="75" spans="1:7" x14ac:dyDescent="0.25">
      <c r="A75" s="84" t="s">
        <v>370</v>
      </c>
      <c r="B75" s="83">
        <f t="shared" ref="B75:G75" si="27">SUM(B76:B82)</f>
        <v>0</v>
      </c>
      <c r="C75" s="83">
        <f t="shared" si="27"/>
        <v>0</v>
      </c>
      <c r="D75" s="83">
        <f t="shared" si="27"/>
        <v>0</v>
      </c>
      <c r="E75" s="83">
        <f t="shared" si="27"/>
        <v>0</v>
      </c>
      <c r="F75" s="83">
        <f t="shared" si="27"/>
        <v>0</v>
      </c>
      <c r="G75" s="83">
        <f t="shared" si="27"/>
        <v>0</v>
      </c>
    </row>
    <row r="76" spans="1:7" x14ac:dyDescent="0.25">
      <c r="A76" s="85" t="s">
        <v>371</v>
      </c>
      <c r="B76" s="75">
        <v>0</v>
      </c>
      <c r="C76" s="217">
        <v>0</v>
      </c>
      <c r="D76" s="75">
        <f>B76+C76</f>
        <v>0</v>
      </c>
      <c r="E76" s="220">
        <v>0</v>
      </c>
      <c r="F76" s="220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217">
        <v>0</v>
      </c>
      <c r="D77" s="75">
        <f t="shared" ref="D77:D82" si="28">B77+C77</f>
        <v>0</v>
      </c>
      <c r="E77" s="220">
        <v>0</v>
      </c>
      <c r="F77" s="220">
        <v>0</v>
      </c>
      <c r="G77" s="75">
        <f t="shared" ref="G77:G82" si="29">D77-E77</f>
        <v>0</v>
      </c>
    </row>
    <row r="78" spans="1:7" x14ac:dyDescent="0.25">
      <c r="A78" s="85" t="s">
        <v>373</v>
      </c>
      <c r="B78" s="75">
        <v>0</v>
      </c>
      <c r="C78" s="217">
        <v>0</v>
      </c>
      <c r="D78" s="75">
        <f t="shared" si="28"/>
        <v>0</v>
      </c>
      <c r="E78" s="220">
        <v>0</v>
      </c>
      <c r="F78" s="220">
        <v>0</v>
      </c>
      <c r="G78" s="75">
        <f t="shared" si="29"/>
        <v>0</v>
      </c>
    </row>
    <row r="79" spans="1:7" x14ac:dyDescent="0.25">
      <c r="A79" s="85" t="s">
        <v>374</v>
      </c>
      <c r="B79" s="75">
        <v>0</v>
      </c>
      <c r="C79" s="217">
        <v>0</v>
      </c>
      <c r="D79" s="75">
        <f t="shared" si="28"/>
        <v>0</v>
      </c>
      <c r="E79" s="220">
        <v>0</v>
      </c>
      <c r="F79" s="220">
        <v>0</v>
      </c>
      <c r="G79" s="75">
        <f t="shared" si="29"/>
        <v>0</v>
      </c>
    </row>
    <row r="80" spans="1:7" x14ac:dyDescent="0.25">
      <c r="A80" s="85" t="s">
        <v>375</v>
      </c>
      <c r="B80" s="75">
        <v>0</v>
      </c>
      <c r="C80" s="217">
        <v>0</v>
      </c>
      <c r="D80" s="75">
        <f t="shared" si="28"/>
        <v>0</v>
      </c>
      <c r="E80" s="220">
        <v>0</v>
      </c>
      <c r="F80" s="220">
        <v>0</v>
      </c>
      <c r="G80" s="75">
        <f t="shared" si="29"/>
        <v>0</v>
      </c>
    </row>
    <row r="81" spans="1:7" x14ac:dyDescent="0.25">
      <c r="A81" s="85" t="s">
        <v>376</v>
      </c>
      <c r="B81" s="75">
        <v>0</v>
      </c>
      <c r="C81" s="217">
        <v>0</v>
      </c>
      <c r="D81" s="75">
        <f t="shared" si="28"/>
        <v>0</v>
      </c>
      <c r="E81" s="220">
        <v>0</v>
      </c>
      <c r="F81" s="220">
        <v>0</v>
      </c>
      <c r="G81" s="75">
        <f t="shared" si="29"/>
        <v>0</v>
      </c>
    </row>
    <row r="82" spans="1:7" x14ac:dyDescent="0.25">
      <c r="A82" s="85" t="s">
        <v>377</v>
      </c>
      <c r="B82" s="75">
        <v>0</v>
      </c>
      <c r="C82" s="217">
        <v>0</v>
      </c>
      <c r="D82" s="75">
        <f t="shared" si="28"/>
        <v>0</v>
      </c>
      <c r="E82" s="220">
        <v>0</v>
      </c>
      <c r="F82" s="220">
        <v>0</v>
      </c>
      <c r="G82" s="75">
        <f t="shared" si="29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30">SUM(B85,B93,B103,B113,B123,B133,B137,B146,B150)</f>
        <v>241433571</v>
      </c>
      <c r="C84" s="83">
        <f t="shared" ref="C84" si="31">SUM(C85,C93,C103,C113,C123,C133,C137,C146,C150)</f>
        <v>53181065.599999994</v>
      </c>
      <c r="D84" s="83">
        <f t="shared" si="30"/>
        <v>294614636.59999996</v>
      </c>
      <c r="E84" s="83">
        <f t="shared" ref="E84:F84" si="32">SUM(E85,E93,E103,E113,E123,E133,E137,E146,E150)</f>
        <v>292665702.42000002</v>
      </c>
      <c r="F84" s="83">
        <f t="shared" si="32"/>
        <v>265962166.67000002</v>
      </c>
      <c r="G84" s="83">
        <f t="shared" si="30"/>
        <v>1948934.179999999</v>
      </c>
    </row>
    <row r="85" spans="1:7" x14ac:dyDescent="0.25">
      <c r="A85" s="84" t="s">
        <v>305</v>
      </c>
      <c r="B85" s="83">
        <f t="shared" ref="B85:G85" si="33">SUM(B86:B92)</f>
        <v>154669177</v>
      </c>
      <c r="C85" s="83">
        <f t="shared" ref="C85" si="34">SUM(C86:C92)</f>
        <v>5118663.88</v>
      </c>
      <c r="D85" s="83">
        <f t="shared" si="33"/>
        <v>159787840.88</v>
      </c>
      <c r="E85" s="83">
        <f t="shared" ref="E85:F85" si="35">SUM(E86:E92)</f>
        <v>159758067.12</v>
      </c>
      <c r="F85" s="83">
        <f t="shared" si="35"/>
        <v>156254754.84</v>
      </c>
      <c r="G85" s="83">
        <f t="shared" si="33"/>
        <v>29773.760000001639</v>
      </c>
    </row>
    <row r="86" spans="1:7" x14ac:dyDescent="0.25">
      <c r="A86" s="85" t="s">
        <v>306</v>
      </c>
      <c r="B86" s="206">
        <v>43193428</v>
      </c>
      <c r="C86" s="232">
        <v>-62913.35</v>
      </c>
      <c r="D86" s="207">
        <f>B86+C86</f>
        <v>43130514.649999999</v>
      </c>
      <c r="E86" s="232">
        <v>43130514.649999999</v>
      </c>
      <c r="F86" s="232">
        <v>43130514.649999999</v>
      </c>
      <c r="G86" s="75">
        <f>D86-E86</f>
        <v>0</v>
      </c>
    </row>
    <row r="87" spans="1:7" x14ac:dyDescent="0.25">
      <c r="A87" s="85" t="s">
        <v>307</v>
      </c>
      <c r="B87" s="206">
        <v>6889176</v>
      </c>
      <c r="C87" s="232">
        <v>-614389.79</v>
      </c>
      <c r="D87" s="207">
        <f t="shared" ref="D87:D92" si="36">B87+C87</f>
        <v>6274786.21</v>
      </c>
      <c r="E87" s="232">
        <v>6274786.21</v>
      </c>
      <c r="F87" s="232">
        <v>6169158.6699999999</v>
      </c>
      <c r="G87" s="75">
        <f t="shared" ref="G87:G92" si="37">D87-E87</f>
        <v>0</v>
      </c>
    </row>
    <row r="88" spans="1:7" x14ac:dyDescent="0.25">
      <c r="A88" s="85" t="s">
        <v>308</v>
      </c>
      <c r="B88" s="206">
        <v>15998313</v>
      </c>
      <c r="C88" s="232">
        <v>7493373.2999999998</v>
      </c>
      <c r="D88" s="207">
        <f t="shared" si="36"/>
        <v>23491686.300000001</v>
      </c>
      <c r="E88" s="232">
        <v>23461912.539999999</v>
      </c>
      <c r="F88" s="232">
        <v>23461912.539999999</v>
      </c>
      <c r="G88" s="75">
        <f t="shared" si="37"/>
        <v>29773.760000001639</v>
      </c>
    </row>
    <row r="89" spans="1:7" x14ac:dyDescent="0.25">
      <c r="A89" s="85" t="s">
        <v>309</v>
      </c>
      <c r="B89" s="206">
        <v>35661630</v>
      </c>
      <c r="C89" s="232">
        <v>-3626135.73</v>
      </c>
      <c r="D89" s="207">
        <f t="shared" si="36"/>
        <v>32035494.27</v>
      </c>
      <c r="E89" s="232">
        <v>32035494.27</v>
      </c>
      <c r="F89" s="232">
        <v>29138369.760000002</v>
      </c>
      <c r="G89" s="75">
        <f t="shared" si="37"/>
        <v>0</v>
      </c>
    </row>
    <row r="90" spans="1:7" x14ac:dyDescent="0.25">
      <c r="A90" s="85" t="s">
        <v>310</v>
      </c>
      <c r="B90" s="206">
        <v>52926630</v>
      </c>
      <c r="C90" s="232">
        <v>1928729.45</v>
      </c>
      <c r="D90" s="207">
        <f t="shared" si="36"/>
        <v>54855359.450000003</v>
      </c>
      <c r="E90" s="232">
        <v>54855359.450000003</v>
      </c>
      <c r="F90" s="232">
        <v>54354799.219999999</v>
      </c>
      <c r="G90" s="75">
        <f t="shared" si="37"/>
        <v>0</v>
      </c>
    </row>
    <row r="91" spans="1:7" x14ac:dyDescent="0.25">
      <c r="A91" s="85" t="s">
        <v>311</v>
      </c>
      <c r="B91" s="208">
        <v>0</v>
      </c>
      <c r="C91" s="233">
        <v>0</v>
      </c>
      <c r="D91" s="207">
        <f t="shared" si="36"/>
        <v>0</v>
      </c>
      <c r="E91" s="233">
        <v>0</v>
      </c>
      <c r="F91" s="233">
        <v>0</v>
      </c>
      <c r="G91" s="75">
        <f t="shared" si="37"/>
        <v>0</v>
      </c>
    </row>
    <row r="92" spans="1:7" x14ac:dyDescent="0.25">
      <c r="A92" s="85" t="s">
        <v>312</v>
      </c>
      <c r="B92" s="208">
        <v>0</v>
      </c>
      <c r="C92" s="233">
        <v>0</v>
      </c>
      <c r="D92" s="207">
        <f t="shared" si="36"/>
        <v>0</v>
      </c>
      <c r="E92" s="233">
        <v>0</v>
      </c>
      <c r="F92" s="233">
        <v>0</v>
      </c>
      <c r="G92" s="75">
        <f t="shared" si="37"/>
        <v>0</v>
      </c>
    </row>
    <row r="93" spans="1:7" x14ac:dyDescent="0.25">
      <c r="A93" s="84" t="s">
        <v>313</v>
      </c>
      <c r="B93" s="83">
        <f t="shared" ref="B93:G93" si="38">SUM(B94:B102)</f>
        <v>0</v>
      </c>
      <c r="C93" s="83">
        <f t="shared" si="38"/>
        <v>5607903.9699999997</v>
      </c>
      <c r="D93" s="83">
        <f t="shared" si="38"/>
        <v>5607903.9699999997</v>
      </c>
      <c r="E93" s="83">
        <f t="shared" si="38"/>
        <v>5371820.71</v>
      </c>
      <c r="F93" s="83">
        <f t="shared" si="38"/>
        <v>5224269.29</v>
      </c>
      <c r="G93" s="83">
        <f t="shared" si="38"/>
        <v>236083.25999999998</v>
      </c>
    </row>
    <row r="94" spans="1:7" x14ac:dyDescent="0.25">
      <c r="A94" s="85" t="s">
        <v>314</v>
      </c>
      <c r="B94" s="208">
        <v>0</v>
      </c>
      <c r="C94" s="232">
        <v>276087.42</v>
      </c>
      <c r="D94" s="207">
        <f>B94+C94</f>
        <v>276087.42</v>
      </c>
      <c r="E94" s="232">
        <v>276087.42</v>
      </c>
      <c r="F94" s="232">
        <v>128536</v>
      </c>
      <c r="G94" s="75">
        <f>D94-E94</f>
        <v>0</v>
      </c>
    </row>
    <row r="95" spans="1:7" x14ac:dyDescent="0.25">
      <c r="A95" s="85" t="s">
        <v>315</v>
      </c>
      <c r="B95" s="208">
        <v>0</v>
      </c>
      <c r="C95" s="232">
        <v>478520.74</v>
      </c>
      <c r="D95" s="207">
        <f t="shared" ref="D95:D102" si="39">B95+C95</f>
        <v>478520.74</v>
      </c>
      <c r="E95" s="232">
        <v>478520.74</v>
      </c>
      <c r="F95" s="232">
        <v>478520.74</v>
      </c>
      <c r="G95" s="75">
        <f t="shared" ref="G95:G102" si="40">D95-E95</f>
        <v>0</v>
      </c>
    </row>
    <row r="96" spans="1:7" x14ac:dyDescent="0.25">
      <c r="A96" s="85" t="s">
        <v>316</v>
      </c>
      <c r="B96" s="208">
        <v>0</v>
      </c>
      <c r="C96" s="233">
        <v>0</v>
      </c>
      <c r="D96" s="207">
        <f t="shared" si="39"/>
        <v>0</v>
      </c>
      <c r="E96" s="233">
        <v>0</v>
      </c>
      <c r="F96" s="233">
        <v>0</v>
      </c>
      <c r="G96" s="75">
        <f t="shared" si="40"/>
        <v>0</v>
      </c>
    </row>
    <row r="97" spans="1:7" x14ac:dyDescent="0.25">
      <c r="A97" s="85" t="s">
        <v>317</v>
      </c>
      <c r="B97" s="208">
        <v>0</v>
      </c>
      <c r="C97" s="232">
        <v>1054067</v>
      </c>
      <c r="D97" s="207">
        <f t="shared" si="39"/>
        <v>1054067</v>
      </c>
      <c r="E97" s="232">
        <v>1054066.92</v>
      </c>
      <c r="F97" s="232">
        <v>1054066.92</v>
      </c>
      <c r="G97" s="75">
        <f t="shared" si="40"/>
        <v>8.0000000074505806E-2</v>
      </c>
    </row>
    <row r="98" spans="1:7" x14ac:dyDescent="0.25">
      <c r="A98" s="87" t="s">
        <v>318</v>
      </c>
      <c r="B98" s="208">
        <v>0</v>
      </c>
      <c r="C98" s="233">
        <v>0</v>
      </c>
      <c r="D98" s="207">
        <f t="shared" si="39"/>
        <v>0</v>
      </c>
      <c r="E98" s="233">
        <v>0</v>
      </c>
      <c r="F98" s="233">
        <v>0</v>
      </c>
      <c r="G98" s="75">
        <f t="shared" si="40"/>
        <v>0</v>
      </c>
    </row>
    <row r="99" spans="1:7" x14ac:dyDescent="0.25">
      <c r="A99" s="85" t="s">
        <v>319</v>
      </c>
      <c r="B99" s="206">
        <v>0</v>
      </c>
      <c r="C99" s="232">
        <v>3553928.81</v>
      </c>
      <c r="D99" s="207">
        <f t="shared" si="39"/>
        <v>3553928.81</v>
      </c>
      <c r="E99" s="232">
        <v>3440495.66</v>
      </c>
      <c r="F99" s="232">
        <v>3440495.66</v>
      </c>
      <c r="G99" s="75">
        <f t="shared" si="40"/>
        <v>113433.14999999991</v>
      </c>
    </row>
    <row r="100" spans="1:7" x14ac:dyDescent="0.25">
      <c r="A100" s="85" t="s">
        <v>320</v>
      </c>
      <c r="B100" s="206">
        <v>0</v>
      </c>
      <c r="C100" s="232">
        <v>157300</v>
      </c>
      <c r="D100" s="207">
        <f t="shared" si="39"/>
        <v>157300</v>
      </c>
      <c r="E100" s="232">
        <v>78649.97</v>
      </c>
      <c r="F100" s="232">
        <v>78649.97</v>
      </c>
      <c r="G100" s="75">
        <f t="shared" si="40"/>
        <v>78650.03</v>
      </c>
    </row>
    <row r="101" spans="1:7" x14ac:dyDescent="0.25">
      <c r="A101" s="85" t="s">
        <v>321</v>
      </c>
      <c r="B101" s="208">
        <v>0</v>
      </c>
      <c r="C101" s="233">
        <v>0</v>
      </c>
      <c r="D101" s="207">
        <f t="shared" si="39"/>
        <v>0</v>
      </c>
      <c r="E101" s="233">
        <v>0</v>
      </c>
      <c r="F101" s="233">
        <v>0</v>
      </c>
      <c r="G101" s="75">
        <f t="shared" si="40"/>
        <v>0</v>
      </c>
    </row>
    <row r="102" spans="1:7" x14ac:dyDescent="0.25">
      <c r="A102" s="85" t="s">
        <v>322</v>
      </c>
      <c r="B102" s="206">
        <v>0</v>
      </c>
      <c r="C102" s="232">
        <v>88000</v>
      </c>
      <c r="D102" s="207">
        <f t="shared" si="39"/>
        <v>88000</v>
      </c>
      <c r="E102" s="232">
        <v>44000</v>
      </c>
      <c r="F102" s="232">
        <v>44000</v>
      </c>
      <c r="G102" s="75">
        <f t="shared" si="40"/>
        <v>44000</v>
      </c>
    </row>
    <row r="103" spans="1:7" x14ac:dyDescent="0.25">
      <c r="A103" s="84" t="s">
        <v>323</v>
      </c>
      <c r="B103" s="83">
        <f t="shared" ref="B103:G103" si="41">SUM(B104:B112)</f>
        <v>10318058.84</v>
      </c>
      <c r="C103" s="83">
        <f t="shared" si="41"/>
        <v>19891143.23</v>
      </c>
      <c r="D103" s="83">
        <f t="shared" si="41"/>
        <v>30209202.07</v>
      </c>
      <c r="E103" s="83">
        <f t="shared" si="41"/>
        <v>30145202.07</v>
      </c>
      <c r="F103" s="83">
        <f t="shared" si="41"/>
        <v>28682708.68</v>
      </c>
      <c r="G103" s="83">
        <f t="shared" si="41"/>
        <v>64000</v>
      </c>
    </row>
    <row r="104" spans="1:7" x14ac:dyDescent="0.25">
      <c r="A104" s="85" t="s">
        <v>324</v>
      </c>
      <c r="B104" s="206">
        <v>10018058.84</v>
      </c>
      <c r="C104" s="232">
        <v>3157253.17</v>
      </c>
      <c r="D104" s="207">
        <f>B104+C104</f>
        <v>13175312.01</v>
      </c>
      <c r="E104" s="232">
        <v>13175312.01</v>
      </c>
      <c r="F104" s="232">
        <v>11712818.619999999</v>
      </c>
      <c r="G104" s="75">
        <f>D104-E104</f>
        <v>0</v>
      </c>
    </row>
    <row r="105" spans="1:7" x14ac:dyDescent="0.25">
      <c r="A105" s="85" t="s">
        <v>325</v>
      </c>
      <c r="B105" s="206">
        <v>0</v>
      </c>
      <c r="C105" s="232">
        <v>519687.5</v>
      </c>
      <c r="D105" s="207">
        <f t="shared" ref="D105:D112" si="42">B105+C105</f>
        <v>519687.5</v>
      </c>
      <c r="E105" s="232">
        <v>455687.5</v>
      </c>
      <c r="F105" s="232">
        <v>455687.5</v>
      </c>
      <c r="G105" s="75">
        <f t="shared" ref="G105:G112" si="43">D105-E105</f>
        <v>64000</v>
      </c>
    </row>
    <row r="106" spans="1:7" x14ac:dyDescent="0.25">
      <c r="A106" s="85" t="s">
        <v>326</v>
      </c>
      <c r="B106" s="206">
        <v>300000</v>
      </c>
      <c r="C106" s="232">
        <v>-113000</v>
      </c>
      <c r="D106" s="207">
        <f t="shared" si="42"/>
        <v>187000</v>
      </c>
      <c r="E106" s="232">
        <v>187000</v>
      </c>
      <c r="F106" s="232">
        <v>187000</v>
      </c>
      <c r="G106" s="75">
        <f t="shared" si="43"/>
        <v>0</v>
      </c>
    </row>
    <row r="107" spans="1:7" x14ac:dyDescent="0.25">
      <c r="A107" s="85" t="s">
        <v>327</v>
      </c>
      <c r="B107" s="208">
        <v>0</v>
      </c>
      <c r="C107" s="232">
        <v>0</v>
      </c>
      <c r="D107" s="207">
        <f t="shared" si="42"/>
        <v>0</v>
      </c>
      <c r="E107" s="232">
        <v>0</v>
      </c>
      <c r="F107" s="232">
        <v>0</v>
      </c>
      <c r="G107" s="75">
        <f t="shared" si="43"/>
        <v>0</v>
      </c>
    </row>
    <row r="108" spans="1:7" x14ac:dyDescent="0.25">
      <c r="A108" s="85" t="s">
        <v>328</v>
      </c>
      <c r="B108" s="208">
        <v>0</v>
      </c>
      <c r="C108" s="232">
        <v>5327202.5599999996</v>
      </c>
      <c r="D108" s="207">
        <f t="shared" si="42"/>
        <v>5327202.5599999996</v>
      </c>
      <c r="E108" s="232">
        <v>5327202.5599999996</v>
      </c>
      <c r="F108" s="232">
        <v>5327202.5599999996</v>
      </c>
      <c r="G108" s="75">
        <f t="shared" si="43"/>
        <v>0</v>
      </c>
    </row>
    <row r="109" spans="1:7" x14ac:dyDescent="0.25">
      <c r="A109" s="85" t="s">
        <v>329</v>
      </c>
      <c r="B109" s="208">
        <v>0</v>
      </c>
      <c r="C109" s="233">
        <v>0</v>
      </c>
      <c r="D109" s="207">
        <f t="shared" si="42"/>
        <v>0</v>
      </c>
      <c r="E109" s="233">
        <v>0</v>
      </c>
      <c r="F109" s="233">
        <v>0</v>
      </c>
      <c r="G109" s="75">
        <f t="shared" si="43"/>
        <v>0</v>
      </c>
    </row>
    <row r="110" spans="1:7" x14ac:dyDescent="0.25">
      <c r="A110" s="85" t="s">
        <v>330</v>
      </c>
      <c r="B110" s="208">
        <v>0</v>
      </c>
      <c r="C110" s="233">
        <v>0</v>
      </c>
      <c r="D110" s="207">
        <f t="shared" si="42"/>
        <v>0</v>
      </c>
      <c r="E110" s="233">
        <v>0</v>
      </c>
      <c r="F110" s="233">
        <v>0</v>
      </c>
      <c r="G110" s="75">
        <f t="shared" si="43"/>
        <v>0</v>
      </c>
    </row>
    <row r="111" spans="1:7" x14ac:dyDescent="0.25">
      <c r="A111" s="85" t="s">
        <v>331</v>
      </c>
      <c r="B111" s="208">
        <v>0</v>
      </c>
      <c r="C111" s="232">
        <v>11000000</v>
      </c>
      <c r="D111" s="207">
        <f t="shared" si="42"/>
        <v>11000000</v>
      </c>
      <c r="E111" s="232">
        <v>11000000</v>
      </c>
      <c r="F111" s="232">
        <v>11000000</v>
      </c>
      <c r="G111" s="75">
        <f t="shared" si="43"/>
        <v>0</v>
      </c>
    </row>
    <row r="112" spans="1:7" x14ac:dyDescent="0.25">
      <c r="A112" s="85" t="s">
        <v>332</v>
      </c>
      <c r="B112" s="208">
        <v>0</v>
      </c>
      <c r="C112" s="233">
        <v>0</v>
      </c>
      <c r="D112" s="207">
        <f t="shared" si="42"/>
        <v>0</v>
      </c>
      <c r="E112" s="233">
        <v>0</v>
      </c>
      <c r="F112" s="233">
        <v>0</v>
      </c>
      <c r="G112" s="75">
        <f t="shared" si="43"/>
        <v>0</v>
      </c>
    </row>
    <row r="113" spans="1:7" x14ac:dyDescent="0.25">
      <c r="A113" s="84" t="s">
        <v>333</v>
      </c>
      <c r="B113" s="83">
        <f t="shared" ref="B113:G113" si="44">SUM(B114:B122)</f>
        <v>3293527.16</v>
      </c>
      <c r="C113" s="83">
        <f t="shared" si="44"/>
        <v>2991750</v>
      </c>
      <c r="D113" s="83">
        <f t="shared" si="44"/>
        <v>6285277.1600000001</v>
      </c>
      <c r="E113" s="83">
        <f t="shared" si="44"/>
        <v>5406044.21</v>
      </c>
      <c r="F113" s="83">
        <f t="shared" si="44"/>
        <v>5406044.21</v>
      </c>
      <c r="G113" s="83">
        <f t="shared" si="44"/>
        <v>879232.95000000019</v>
      </c>
    </row>
    <row r="114" spans="1:7" x14ac:dyDescent="0.25">
      <c r="A114" s="85" t="s">
        <v>334</v>
      </c>
      <c r="B114" s="206">
        <v>3293527.16</v>
      </c>
      <c r="C114" s="232">
        <v>0</v>
      </c>
      <c r="D114" s="207">
        <f>B114+C114</f>
        <v>3293527.16</v>
      </c>
      <c r="E114" s="232">
        <v>3293527.16</v>
      </c>
      <c r="F114" s="232">
        <v>3293527.16</v>
      </c>
      <c r="G114" s="75">
        <f>D114-E114</f>
        <v>0</v>
      </c>
    </row>
    <row r="115" spans="1:7" x14ac:dyDescent="0.25">
      <c r="A115" s="85" t="s">
        <v>335</v>
      </c>
      <c r="B115" s="208">
        <v>0</v>
      </c>
      <c r="C115" s="233">
        <v>0</v>
      </c>
      <c r="D115" s="207">
        <f t="shared" ref="D115:D122" si="45">B115+C115</f>
        <v>0</v>
      </c>
      <c r="E115" s="233">
        <v>0</v>
      </c>
      <c r="F115" s="233">
        <v>0</v>
      </c>
      <c r="G115" s="75">
        <f t="shared" ref="G115:G122" si="46">D115-E115</f>
        <v>0</v>
      </c>
    </row>
    <row r="116" spans="1:7" x14ac:dyDescent="0.25">
      <c r="A116" s="85" t="s">
        <v>336</v>
      </c>
      <c r="B116" s="208">
        <v>0</v>
      </c>
      <c r="C116" s="233">
        <v>0</v>
      </c>
      <c r="D116" s="207">
        <f t="shared" si="45"/>
        <v>0</v>
      </c>
      <c r="E116" s="233">
        <v>0</v>
      </c>
      <c r="F116" s="233">
        <v>0</v>
      </c>
      <c r="G116" s="75">
        <f t="shared" si="46"/>
        <v>0</v>
      </c>
    </row>
    <row r="117" spans="1:7" x14ac:dyDescent="0.25">
      <c r="A117" s="85" t="s">
        <v>337</v>
      </c>
      <c r="B117" s="206">
        <v>0</v>
      </c>
      <c r="C117" s="232">
        <v>2991750</v>
      </c>
      <c r="D117" s="207">
        <f t="shared" si="45"/>
        <v>2991750</v>
      </c>
      <c r="E117" s="232">
        <v>2112517.0499999998</v>
      </c>
      <c r="F117" s="232">
        <v>2112517.0499999998</v>
      </c>
      <c r="G117" s="75">
        <f t="shared" si="46"/>
        <v>879232.95000000019</v>
      </c>
    </row>
    <row r="118" spans="1:7" x14ac:dyDescent="0.25">
      <c r="A118" s="85" t="s">
        <v>338</v>
      </c>
      <c r="B118" s="208">
        <v>0</v>
      </c>
      <c r="C118" s="233">
        <v>0</v>
      </c>
      <c r="D118" s="207">
        <f t="shared" si="45"/>
        <v>0</v>
      </c>
      <c r="E118" s="233">
        <v>0</v>
      </c>
      <c r="F118" s="233">
        <v>0</v>
      </c>
      <c r="G118" s="75">
        <f t="shared" si="46"/>
        <v>0</v>
      </c>
    </row>
    <row r="119" spans="1:7" x14ac:dyDescent="0.25">
      <c r="A119" s="85" t="s">
        <v>339</v>
      </c>
      <c r="B119" s="208">
        <v>0</v>
      </c>
      <c r="C119" s="233">
        <v>0</v>
      </c>
      <c r="D119" s="207">
        <f t="shared" si="45"/>
        <v>0</v>
      </c>
      <c r="E119" s="233">
        <v>0</v>
      </c>
      <c r="F119" s="233">
        <v>0</v>
      </c>
      <c r="G119" s="75">
        <f t="shared" si="46"/>
        <v>0</v>
      </c>
    </row>
    <row r="120" spans="1:7" x14ac:dyDescent="0.25">
      <c r="A120" s="85" t="s">
        <v>340</v>
      </c>
      <c r="B120" s="208">
        <v>0</v>
      </c>
      <c r="C120" s="233">
        <v>0</v>
      </c>
      <c r="D120" s="207">
        <f t="shared" si="45"/>
        <v>0</v>
      </c>
      <c r="E120" s="233">
        <v>0</v>
      </c>
      <c r="F120" s="233">
        <v>0</v>
      </c>
      <c r="G120" s="75">
        <f t="shared" si="46"/>
        <v>0</v>
      </c>
    </row>
    <row r="121" spans="1:7" x14ac:dyDescent="0.25">
      <c r="A121" s="85" t="s">
        <v>341</v>
      </c>
      <c r="B121" s="208">
        <v>0</v>
      </c>
      <c r="C121" s="233">
        <v>0</v>
      </c>
      <c r="D121" s="207">
        <f t="shared" si="45"/>
        <v>0</v>
      </c>
      <c r="E121" s="233">
        <v>0</v>
      </c>
      <c r="F121" s="233">
        <v>0</v>
      </c>
      <c r="G121" s="75">
        <f t="shared" si="46"/>
        <v>0</v>
      </c>
    </row>
    <row r="122" spans="1:7" x14ac:dyDescent="0.25">
      <c r="A122" s="85" t="s">
        <v>342</v>
      </c>
      <c r="B122" s="208">
        <v>0</v>
      </c>
      <c r="C122" s="233">
        <v>0</v>
      </c>
      <c r="D122" s="207">
        <f t="shared" si="45"/>
        <v>0</v>
      </c>
      <c r="E122" s="233">
        <v>0</v>
      </c>
      <c r="F122" s="233">
        <v>0</v>
      </c>
      <c r="G122" s="75">
        <f t="shared" si="46"/>
        <v>0</v>
      </c>
    </row>
    <row r="123" spans="1:7" x14ac:dyDescent="0.25">
      <c r="A123" s="84" t="s">
        <v>343</v>
      </c>
      <c r="B123" s="83">
        <f t="shared" ref="B123:G123" si="47">SUM(B124:B132)</f>
        <v>0</v>
      </c>
      <c r="C123" s="83">
        <f t="shared" si="47"/>
        <v>65800</v>
      </c>
      <c r="D123" s="83">
        <f t="shared" si="47"/>
        <v>65800</v>
      </c>
      <c r="E123" s="83">
        <f t="shared" si="47"/>
        <v>32900</v>
      </c>
      <c r="F123" s="83">
        <f t="shared" si="47"/>
        <v>32900</v>
      </c>
      <c r="G123" s="83">
        <f t="shared" si="47"/>
        <v>32900</v>
      </c>
    </row>
    <row r="124" spans="1:7" x14ac:dyDescent="0.25">
      <c r="A124" s="85" t="s">
        <v>344</v>
      </c>
      <c r="B124" s="208">
        <v>0</v>
      </c>
      <c r="C124" s="233">
        <v>0</v>
      </c>
      <c r="D124" s="75">
        <f>B124+C124</f>
        <v>0</v>
      </c>
      <c r="E124" s="222">
        <v>0</v>
      </c>
      <c r="F124" s="222">
        <v>0</v>
      </c>
      <c r="G124" s="75">
        <f>D124-E124</f>
        <v>0</v>
      </c>
    </row>
    <row r="125" spans="1:7" x14ac:dyDescent="0.25">
      <c r="A125" s="85" t="s">
        <v>345</v>
      </c>
      <c r="B125" s="208">
        <v>0</v>
      </c>
      <c r="C125" s="233">
        <v>0</v>
      </c>
      <c r="D125" s="75">
        <f t="shared" ref="D125:D132" si="48">B125+C125</f>
        <v>0</v>
      </c>
      <c r="E125" s="222">
        <v>0</v>
      </c>
      <c r="F125" s="222">
        <v>0</v>
      </c>
      <c r="G125" s="75">
        <f t="shared" ref="G125:G132" si="49">D125-E125</f>
        <v>0</v>
      </c>
    </row>
    <row r="126" spans="1:7" x14ac:dyDescent="0.25">
      <c r="A126" s="85" t="s">
        <v>346</v>
      </c>
      <c r="B126" s="208">
        <v>0</v>
      </c>
      <c r="C126" s="233">
        <v>0</v>
      </c>
      <c r="D126" s="75">
        <f t="shared" si="48"/>
        <v>0</v>
      </c>
      <c r="E126" s="222">
        <v>0</v>
      </c>
      <c r="F126" s="222">
        <v>0</v>
      </c>
      <c r="G126" s="75">
        <f t="shared" si="49"/>
        <v>0</v>
      </c>
    </row>
    <row r="127" spans="1:7" x14ac:dyDescent="0.25">
      <c r="A127" s="85" t="s">
        <v>347</v>
      </c>
      <c r="B127" s="208">
        <v>0</v>
      </c>
      <c r="C127" s="233">
        <v>0</v>
      </c>
      <c r="D127" s="75">
        <f t="shared" si="48"/>
        <v>0</v>
      </c>
      <c r="E127" s="222">
        <v>0</v>
      </c>
      <c r="F127" s="222">
        <v>0</v>
      </c>
      <c r="G127" s="75">
        <f t="shared" si="49"/>
        <v>0</v>
      </c>
    </row>
    <row r="128" spans="1:7" x14ac:dyDescent="0.25">
      <c r="A128" s="85" t="s">
        <v>348</v>
      </c>
      <c r="B128" s="208">
        <v>0</v>
      </c>
      <c r="C128" s="233">
        <v>0</v>
      </c>
      <c r="D128" s="75">
        <f t="shared" si="48"/>
        <v>0</v>
      </c>
      <c r="E128" s="222">
        <v>0</v>
      </c>
      <c r="F128" s="222">
        <v>0</v>
      </c>
      <c r="G128" s="75">
        <f t="shared" si="49"/>
        <v>0</v>
      </c>
    </row>
    <row r="129" spans="1:7" x14ac:dyDescent="0.25">
      <c r="A129" s="85" t="s">
        <v>349</v>
      </c>
      <c r="B129" s="206">
        <v>0</v>
      </c>
      <c r="C129" s="232">
        <v>65800</v>
      </c>
      <c r="D129" s="75">
        <f t="shared" si="48"/>
        <v>65800</v>
      </c>
      <c r="E129" s="223">
        <v>32900</v>
      </c>
      <c r="F129" s="223">
        <v>32900</v>
      </c>
      <c r="G129" s="75">
        <f>D129-E129</f>
        <v>32900</v>
      </c>
    </row>
    <row r="130" spans="1:7" x14ac:dyDescent="0.25">
      <c r="A130" s="85" t="s">
        <v>350</v>
      </c>
      <c r="B130" s="208">
        <v>0</v>
      </c>
      <c r="C130" s="233">
        <v>0</v>
      </c>
      <c r="D130" s="75">
        <f t="shared" si="48"/>
        <v>0</v>
      </c>
      <c r="E130" s="222">
        <v>0</v>
      </c>
      <c r="F130" s="222">
        <v>0</v>
      </c>
      <c r="G130" s="75">
        <f t="shared" si="49"/>
        <v>0</v>
      </c>
    </row>
    <row r="131" spans="1:7" x14ac:dyDescent="0.25">
      <c r="A131" s="85" t="s">
        <v>351</v>
      </c>
      <c r="B131" s="208">
        <v>0</v>
      </c>
      <c r="C131" s="233">
        <v>0</v>
      </c>
      <c r="D131" s="75">
        <f t="shared" si="48"/>
        <v>0</v>
      </c>
      <c r="E131" s="222">
        <v>0</v>
      </c>
      <c r="F131" s="222">
        <v>0</v>
      </c>
      <c r="G131" s="75">
        <f t="shared" si="49"/>
        <v>0</v>
      </c>
    </row>
    <row r="132" spans="1:7" x14ac:dyDescent="0.25">
      <c r="A132" s="85" t="s">
        <v>352</v>
      </c>
      <c r="B132" s="208">
        <v>0</v>
      </c>
      <c r="C132" s="233">
        <v>0</v>
      </c>
      <c r="D132" s="75">
        <f t="shared" si="48"/>
        <v>0</v>
      </c>
      <c r="E132" s="222">
        <v>0</v>
      </c>
      <c r="F132" s="222">
        <v>0</v>
      </c>
      <c r="G132" s="75">
        <f t="shared" si="49"/>
        <v>0</v>
      </c>
    </row>
    <row r="133" spans="1:7" x14ac:dyDescent="0.25">
      <c r="A133" s="84" t="s">
        <v>353</v>
      </c>
      <c r="B133" s="83">
        <f t="shared" ref="B133:G133" si="50">SUM(B134:B136)</f>
        <v>69152808</v>
      </c>
      <c r="C133" s="83">
        <f t="shared" si="50"/>
        <v>7305804.5199999996</v>
      </c>
      <c r="D133" s="83">
        <f t="shared" si="50"/>
        <v>76458612.519999996</v>
      </c>
      <c r="E133" s="83">
        <f t="shared" si="50"/>
        <v>75814833.859999999</v>
      </c>
      <c r="F133" s="83">
        <f t="shared" si="50"/>
        <v>55838338.659999996</v>
      </c>
      <c r="G133" s="83">
        <f t="shared" si="50"/>
        <v>643778.65999999642</v>
      </c>
    </row>
    <row r="134" spans="1:7" x14ac:dyDescent="0.25">
      <c r="A134" s="85" t="s">
        <v>354</v>
      </c>
      <c r="B134" s="206">
        <v>69152808</v>
      </c>
      <c r="C134" s="232">
        <v>-8960445.8900000006</v>
      </c>
      <c r="D134" s="207">
        <f>B134+C134</f>
        <v>60192362.109999999</v>
      </c>
      <c r="E134" s="232">
        <v>59548583.450000003</v>
      </c>
      <c r="F134" s="232">
        <v>40724000.579999998</v>
      </c>
      <c r="G134" s="75">
        <f>D134-E134</f>
        <v>643778.65999999642</v>
      </c>
    </row>
    <row r="135" spans="1:7" x14ac:dyDescent="0.25">
      <c r="A135" s="85" t="s">
        <v>355</v>
      </c>
      <c r="B135" s="208">
        <v>0</v>
      </c>
      <c r="C135" s="232">
        <v>16266250.41</v>
      </c>
      <c r="D135" s="207">
        <f t="shared" ref="D135:D136" si="51">B135+C135</f>
        <v>16266250.41</v>
      </c>
      <c r="E135" s="232">
        <v>16266250.41</v>
      </c>
      <c r="F135" s="232">
        <v>15114338.08</v>
      </c>
      <c r="G135" s="75">
        <f>D135-E135</f>
        <v>0</v>
      </c>
    </row>
    <row r="136" spans="1:7" x14ac:dyDescent="0.25">
      <c r="A136" s="85" t="s">
        <v>356</v>
      </c>
      <c r="B136" s="208">
        <v>0</v>
      </c>
      <c r="C136" s="233">
        <v>0</v>
      </c>
      <c r="D136" s="207">
        <f t="shared" si="51"/>
        <v>0</v>
      </c>
      <c r="E136" s="233">
        <v>0</v>
      </c>
      <c r="F136" s="233">
        <v>0</v>
      </c>
      <c r="G136" s="75">
        <f>D136-E136</f>
        <v>0</v>
      </c>
    </row>
    <row r="137" spans="1:7" x14ac:dyDescent="0.25">
      <c r="A137" s="84" t="s">
        <v>357</v>
      </c>
      <c r="B137" s="83">
        <f t="shared" ref="B137:G137" si="52">SUM(B138:B142,B144:B145)</f>
        <v>0</v>
      </c>
      <c r="C137" s="83">
        <f t="shared" si="52"/>
        <v>0</v>
      </c>
      <c r="D137" s="83">
        <f t="shared" si="52"/>
        <v>0</v>
      </c>
      <c r="E137" s="83">
        <f t="shared" si="52"/>
        <v>0</v>
      </c>
      <c r="F137" s="83">
        <f t="shared" si="52"/>
        <v>0</v>
      </c>
      <c r="G137" s="83">
        <f t="shared" si="52"/>
        <v>0</v>
      </c>
    </row>
    <row r="138" spans="1:7" x14ac:dyDescent="0.25">
      <c r="A138" s="85" t="s">
        <v>358</v>
      </c>
      <c r="B138" s="75">
        <v>0</v>
      </c>
      <c r="C138" s="219">
        <v>0</v>
      </c>
      <c r="D138" s="75">
        <f>B138+C138</f>
        <v>0</v>
      </c>
      <c r="E138" s="222">
        <v>0</v>
      </c>
      <c r="F138" s="222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219">
        <v>0</v>
      </c>
      <c r="D139" s="75">
        <f t="shared" ref="D139:D145" si="53">B139+C139</f>
        <v>0</v>
      </c>
      <c r="E139" s="222">
        <v>0</v>
      </c>
      <c r="F139" s="222">
        <v>0</v>
      </c>
      <c r="G139" s="75">
        <f t="shared" ref="G139:G145" si="54">D139-E139</f>
        <v>0</v>
      </c>
    </row>
    <row r="140" spans="1:7" x14ac:dyDescent="0.25">
      <c r="A140" s="85" t="s">
        <v>360</v>
      </c>
      <c r="B140" s="75">
        <v>0</v>
      </c>
      <c r="C140" s="219">
        <v>0</v>
      </c>
      <c r="D140" s="75">
        <f t="shared" si="53"/>
        <v>0</v>
      </c>
      <c r="E140" s="222">
        <v>0</v>
      </c>
      <c r="F140" s="222">
        <v>0</v>
      </c>
      <c r="G140" s="75">
        <f t="shared" si="54"/>
        <v>0</v>
      </c>
    </row>
    <row r="141" spans="1:7" x14ac:dyDescent="0.25">
      <c r="A141" s="85" t="s">
        <v>361</v>
      </c>
      <c r="B141" s="75">
        <v>0</v>
      </c>
      <c r="C141" s="219">
        <v>0</v>
      </c>
      <c r="D141" s="75">
        <f t="shared" si="53"/>
        <v>0</v>
      </c>
      <c r="E141" s="222">
        <v>0</v>
      </c>
      <c r="F141" s="222">
        <v>0</v>
      </c>
      <c r="G141" s="75">
        <f t="shared" si="54"/>
        <v>0</v>
      </c>
    </row>
    <row r="142" spans="1:7" x14ac:dyDescent="0.25">
      <c r="A142" s="85" t="s">
        <v>362</v>
      </c>
      <c r="B142" s="75">
        <v>0</v>
      </c>
      <c r="C142" s="219">
        <v>0</v>
      </c>
      <c r="D142" s="75">
        <f t="shared" si="53"/>
        <v>0</v>
      </c>
      <c r="E142" s="222">
        <v>0</v>
      </c>
      <c r="F142" s="222">
        <v>0</v>
      </c>
      <c r="G142" s="75">
        <f t="shared" si="54"/>
        <v>0</v>
      </c>
    </row>
    <row r="143" spans="1:7" x14ac:dyDescent="0.25">
      <c r="A143" s="85" t="s">
        <v>363</v>
      </c>
      <c r="B143" s="75">
        <v>0</v>
      </c>
      <c r="C143" s="219">
        <v>0</v>
      </c>
      <c r="D143" s="75">
        <f t="shared" si="53"/>
        <v>0</v>
      </c>
      <c r="E143" s="222">
        <v>0</v>
      </c>
      <c r="F143" s="222">
        <v>0</v>
      </c>
      <c r="G143" s="75">
        <f t="shared" si="54"/>
        <v>0</v>
      </c>
    </row>
    <row r="144" spans="1:7" x14ac:dyDescent="0.25">
      <c r="A144" s="85" t="s">
        <v>364</v>
      </c>
      <c r="B144" s="75">
        <v>0</v>
      </c>
      <c r="C144" s="219">
        <v>0</v>
      </c>
      <c r="D144" s="75">
        <f t="shared" si="53"/>
        <v>0</v>
      </c>
      <c r="E144" s="222">
        <v>0</v>
      </c>
      <c r="F144" s="222">
        <v>0</v>
      </c>
      <c r="G144" s="75">
        <f t="shared" si="54"/>
        <v>0</v>
      </c>
    </row>
    <row r="145" spans="1:7" x14ac:dyDescent="0.25">
      <c r="A145" s="85" t="s">
        <v>365</v>
      </c>
      <c r="B145" s="75">
        <v>0</v>
      </c>
      <c r="C145" s="219">
        <v>0</v>
      </c>
      <c r="D145" s="75">
        <f t="shared" si="53"/>
        <v>0</v>
      </c>
      <c r="E145" s="222">
        <v>0</v>
      </c>
      <c r="F145" s="222">
        <v>0</v>
      </c>
      <c r="G145" s="75">
        <f t="shared" si="54"/>
        <v>0</v>
      </c>
    </row>
    <row r="146" spans="1:7" x14ac:dyDescent="0.25">
      <c r="A146" s="84" t="s">
        <v>366</v>
      </c>
      <c r="B146" s="83">
        <f t="shared" ref="B146:G146" si="55">SUM(B147:B149)</f>
        <v>4000000</v>
      </c>
      <c r="C146" s="83">
        <f t="shared" si="55"/>
        <v>12200000</v>
      </c>
      <c r="D146" s="83">
        <f t="shared" si="55"/>
        <v>16200000</v>
      </c>
      <c r="E146" s="83">
        <f t="shared" si="55"/>
        <v>16136834.449999999</v>
      </c>
      <c r="F146" s="83">
        <f t="shared" si="55"/>
        <v>14523150.99</v>
      </c>
      <c r="G146" s="83">
        <f t="shared" si="55"/>
        <v>63165.550000000745</v>
      </c>
    </row>
    <row r="147" spans="1:7" x14ac:dyDescent="0.25">
      <c r="A147" s="85" t="s">
        <v>367</v>
      </c>
      <c r="B147" s="208">
        <v>0</v>
      </c>
      <c r="C147" s="233">
        <v>0</v>
      </c>
      <c r="D147" s="207">
        <f>B147+C147</f>
        <v>0</v>
      </c>
      <c r="E147" s="222">
        <v>0</v>
      </c>
      <c r="F147" s="222">
        <v>0</v>
      </c>
      <c r="G147" s="75">
        <f>D147-E147</f>
        <v>0</v>
      </c>
    </row>
    <row r="148" spans="1:7" x14ac:dyDescent="0.25">
      <c r="A148" s="85" t="s">
        <v>368</v>
      </c>
      <c r="B148" s="208">
        <v>0</v>
      </c>
      <c r="C148" s="233">
        <v>0</v>
      </c>
      <c r="D148" s="207">
        <f>B148+C148</f>
        <v>0</v>
      </c>
      <c r="E148" s="222">
        <v>0</v>
      </c>
      <c r="F148" s="222">
        <v>0</v>
      </c>
      <c r="G148" s="75">
        <f>D148-E148</f>
        <v>0</v>
      </c>
    </row>
    <row r="149" spans="1:7" x14ac:dyDescent="0.25">
      <c r="A149" s="85" t="s">
        <v>369</v>
      </c>
      <c r="B149" s="206">
        <v>4000000</v>
      </c>
      <c r="C149" s="232">
        <v>12200000</v>
      </c>
      <c r="D149" s="207">
        <f>B149+C149</f>
        <v>16200000</v>
      </c>
      <c r="E149" s="232">
        <v>16136834.449999999</v>
      </c>
      <c r="F149" s="232">
        <v>14523150.99</v>
      </c>
      <c r="G149" s="75">
        <f>D149-E149</f>
        <v>63165.550000000745</v>
      </c>
    </row>
    <row r="150" spans="1:7" x14ac:dyDescent="0.25">
      <c r="A150" s="84" t="s">
        <v>370</v>
      </c>
      <c r="B150" s="83">
        <f t="shared" ref="B150:G150" si="56">SUM(B151:B157)</f>
        <v>0</v>
      </c>
      <c r="C150" s="83">
        <f t="shared" si="56"/>
        <v>0</v>
      </c>
      <c r="D150" s="83">
        <f t="shared" si="56"/>
        <v>0</v>
      </c>
      <c r="E150" s="83">
        <f t="shared" si="56"/>
        <v>0</v>
      </c>
      <c r="F150" s="83">
        <f t="shared" si="56"/>
        <v>0</v>
      </c>
      <c r="G150" s="83">
        <f t="shared" si="56"/>
        <v>0</v>
      </c>
    </row>
    <row r="151" spans="1:7" x14ac:dyDescent="0.25">
      <c r="A151" s="85" t="s">
        <v>371</v>
      </c>
      <c r="B151" s="75">
        <v>0</v>
      </c>
      <c r="C151" s="219">
        <v>0</v>
      </c>
      <c r="D151" s="75">
        <f>B151+C151</f>
        <v>0</v>
      </c>
      <c r="E151" s="222">
        <v>0</v>
      </c>
      <c r="F151" s="222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219">
        <v>0</v>
      </c>
      <c r="D152" s="75">
        <f t="shared" ref="D152:D157" si="57">B152+C152</f>
        <v>0</v>
      </c>
      <c r="E152" s="222">
        <v>0</v>
      </c>
      <c r="F152" s="222">
        <v>0</v>
      </c>
      <c r="G152" s="75">
        <f t="shared" ref="G152:G157" si="58">D152-E152</f>
        <v>0</v>
      </c>
    </row>
    <row r="153" spans="1:7" x14ac:dyDescent="0.25">
      <c r="A153" s="85" t="s">
        <v>373</v>
      </c>
      <c r="B153" s="75">
        <v>0</v>
      </c>
      <c r="C153" s="219">
        <v>0</v>
      </c>
      <c r="D153" s="75">
        <f t="shared" si="57"/>
        <v>0</v>
      </c>
      <c r="E153" s="222">
        <v>0</v>
      </c>
      <c r="F153" s="222">
        <v>0</v>
      </c>
      <c r="G153" s="75">
        <f t="shared" si="58"/>
        <v>0</v>
      </c>
    </row>
    <row r="154" spans="1:7" x14ac:dyDescent="0.25">
      <c r="A154" s="87" t="s">
        <v>374</v>
      </c>
      <c r="B154" s="75">
        <v>0</v>
      </c>
      <c r="C154" s="219">
        <v>0</v>
      </c>
      <c r="D154" s="75">
        <f t="shared" si="57"/>
        <v>0</v>
      </c>
      <c r="E154" s="222">
        <v>0</v>
      </c>
      <c r="F154" s="222">
        <v>0</v>
      </c>
      <c r="G154" s="75">
        <f t="shared" si="58"/>
        <v>0</v>
      </c>
    </row>
    <row r="155" spans="1:7" x14ac:dyDescent="0.25">
      <c r="A155" s="85" t="s">
        <v>375</v>
      </c>
      <c r="B155" s="75">
        <v>0</v>
      </c>
      <c r="C155" s="219">
        <v>0</v>
      </c>
      <c r="D155" s="75">
        <f t="shared" si="57"/>
        <v>0</v>
      </c>
      <c r="E155" s="222">
        <v>0</v>
      </c>
      <c r="F155" s="222">
        <v>0</v>
      </c>
      <c r="G155" s="75">
        <f t="shared" si="58"/>
        <v>0</v>
      </c>
    </row>
    <row r="156" spans="1:7" x14ac:dyDescent="0.25">
      <c r="A156" s="85" t="s">
        <v>376</v>
      </c>
      <c r="B156" s="75">
        <v>0</v>
      </c>
      <c r="C156" s="219">
        <v>0</v>
      </c>
      <c r="D156" s="75">
        <f t="shared" si="57"/>
        <v>0</v>
      </c>
      <c r="E156" s="222">
        <v>0</v>
      </c>
      <c r="F156" s="222">
        <v>0</v>
      </c>
      <c r="G156" s="75">
        <f t="shared" si="58"/>
        <v>0</v>
      </c>
    </row>
    <row r="157" spans="1:7" x14ac:dyDescent="0.25">
      <c r="A157" s="85" t="s">
        <v>377</v>
      </c>
      <c r="B157" s="75">
        <v>0</v>
      </c>
      <c r="C157" s="219">
        <v>0</v>
      </c>
      <c r="D157" s="75">
        <f t="shared" si="57"/>
        <v>0</v>
      </c>
      <c r="E157" s="222">
        <v>0</v>
      </c>
      <c r="F157" s="222">
        <v>0</v>
      </c>
      <c r="G157" s="75">
        <f t="shared" si="58"/>
        <v>0</v>
      </c>
    </row>
    <row r="158" spans="1:7" x14ac:dyDescent="0.25">
      <c r="A158" s="88"/>
      <c r="B158" s="209"/>
      <c r="C158" s="209"/>
      <c r="D158" s="209"/>
      <c r="E158" s="209"/>
      <c r="F158" s="209"/>
      <c r="G158" s="209"/>
    </row>
    <row r="159" spans="1:7" x14ac:dyDescent="0.25">
      <c r="A159" s="29" t="s">
        <v>379</v>
      </c>
      <c r="B159" s="89">
        <f t="shared" ref="B159:G159" si="59">B9+B84</f>
        <v>967507619</v>
      </c>
      <c r="C159" s="89">
        <f t="shared" si="59"/>
        <v>154700646.53</v>
      </c>
      <c r="D159" s="89">
        <f>D9+D84</f>
        <v>1122208265.53</v>
      </c>
      <c r="E159" s="89">
        <f t="shared" si="59"/>
        <v>1099207213.3900001</v>
      </c>
      <c r="F159" s="89">
        <f t="shared" si="59"/>
        <v>1017270752.51</v>
      </c>
      <c r="G159" s="89">
        <f t="shared" si="59"/>
        <v>23001052.139999986</v>
      </c>
    </row>
    <row r="160" spans="1:7" x14ac:dyDescent="0.25">
      <c r="A160" s="55"/>
      <c r="B160" s="186"/>
      <c r="C160" s="186"/>
      <c r="D160" s="54"/>
      <c r="E160" s="54"/>
      <c r="F160" s="54"/>
      <c r="G160" s="54"/>
    </row>
    <row r="162" spans="1:7" x14ac:dyDescent="0.25">
      <c r="A162" s="180"/>
      <c r="B162" s="180"/>
      <c r="C162" s="180"/>
      <c r="D162" s="180"/>
      <c r="E162" s="180"/>
      <c r="F162" s="180"/>
      <c r="G162" s="180"/>
    </row>
    <row r="163" spans="1:7" x14ac:dyDescent="0.25">
      <c r="B163" s="181"/>
      <c r="C163" s="181"/>
      <c r="D163" s="181"/>
      <c r="E163" s="181"/>
      <c r="F163" s="181"/>
      <c r="G163" s="181"/>
    </row>
    <row r="164" spans="1:7" x14ac:dyDescent="0.25">
      <c r="B164"/>
      <c r="C164"/>
    </row>
  </sheetData>
  <protectedRanges>
    <protectedRange sqref="B9:G9 B84:G84" name="Rango1_2"/>
  </protectedRanges>
  <mergeCells count="4">
    <mergeCell ref="A7:A8"/>
    <mergeCell ref="B7:F7"/>
    <mergeCell ref="G7:G8"/>
    <mergeCell ref="A1:G1"/>
  </mergeCells>
  <pageMargins left="0.70866141732283472" right="0.70866141732283472" top="0.74803149606299213" bottom="0.74803149606299213" header="0.31496062992125984" footer="0.31496062992125984"/>
  <pageSetup scale="37" fitToHeight="2" orientation="landscape" horizontalDpi="1200" verticalDpi="1200" r:id="rId1"/>
  <ignoredErrors>
    <ignoredError sqref="B9 G19:G27 B18 G29:G37 B28 G39:G47 B38 G49:G57 B48 G59:G61 B58 G63:G70 B62 B71 B103 B93 G12:G17 B75 B113 B123 B137 B150 B159:C159 E159:F159 B83:F83 B76:B82 B133 B10 G10 B146 B138 B139:B145 B158:F158 B151 B152:B157 D9 D18 D28 D38 D48 D58 D62 D71 D75 D113 D123 D137 D150 B84:B85 D84:D85 D133 D146 G9" unlockedFormula="1"/>
    <ignoredError sqref="G18 G28 G38 G48 G58 G62 G71:G128 G133:G159 G130:G131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99"/>
  <sheetViews>
    <sheetView showGridLines="0" topLeftCell="A64" zoomScale="75" zoomScaleNormal="75" workbookViewId="0">
      <selection activeCell="E101" sqref="E101"/>
    </sheetView>
  </sheetViews>
  <sheetFormatPr baseColWidth="10" defaultColWidth="11" defaultRowHeight="15" x14ac:dyDescent="0.25"/>
  <cols>
    <col min="1" max="1" width="70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7" t="s">
        <v>380</v>
      </c>
      <c r="B1" s="248"/>
      <c r="C1" s="248"/>
      <c r="D1" s="248"/>
      <c r="E1" s="248"/>
      <c r="F1" s="248"/>
      <c r="G1" s="249"/>
    </row>
    <row r="2" spans="1:7" ht="15" customHeight="1" x14ac:dyDescent="0.25">
      <c r="A2" s="109" t="str">
        <f>'Formato 1'!A2</f>
        <v xml:space="preserve"> Municipio de Guanajuato</v>
      </c>
      <c r="B2" s="110"/>
      <c r="C2" s="110"/>
      <c r="D2" s="110"/>
      <c r="E2" s="110"/>
      <c r="F2" s="110"/>
      <c r="G2" s="111"/>
    </row>
    <row r="3" spans="1:7" ht="15" customHeight="1" x14ac:dyDescent="0.25">
      <c r="A3" s="112" t="s">
        <v>296</v>
      </c>
      <c r="B3" s="113"/>
      <c r="C3" s="113"/>
      <c r="D3" s="113"/>
      <c r="E3" s="113"/>
      <c r="F3" s="113"/>
      <c r="G3" s="114"/>
    </row>
    <row r="4" spans="1:7" ht="15" customHeight="1" x14ac:dyDescent="0.25">
      <c r="A4" s="112" t="s">
        <v>381</v>
      </c>
      <c r="B4" s="113"/>
      <c r="C4" s="113"/>
      <c r="D4" s="113"/>
      <c r="E4" s="113"/>
      <c r="F4" s="113"/>
      <c r="G4" s="114"/>
    </row>
    <row r="5" spans="1:7" ht="15" customHeight="1" x14ac:dyDescent="0.25">
      <c r="A5" s="112" t="str">
        <f>'Formato 3'!A4</f>
        <v>Del 1 de Enero al 31 de Diciembre de 2025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" customHeight="1" x14ac:dyDescent="0.25">
      <c r="A7" s="242" t="s">
        <v>4</v>
      </c>
      <c r="B7" s="244" t="s">
        <v>298</v>
      </c>
      <c r="C7" s="244"/>
      <c r="D7" s="244"/>
      <c r="E7" s="244"/>
      <c r="F7" s="244"/>
      <c r="G7" s="246" t="s">
        <v>299</v>
      </c>
    </row>
    <row r="8" spans="1:7" ht="30" x14ac:dyDescent="0.25">
      <c r="A8" s="243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45"/>
    </row>
    <row r="9" spans="1:7" ht="15.75" customHeight="1" x14ac:dyDescent="0.25">
      <c r="A9" s="26" t="s">
        <v>382</v>
      </c>
      <c r="B9" s="30">
        <f>SUM(B10:B73)</f>
        <v>726074048</v>
      </c>
      <c r="C9" s="30">
        <f>SUM(C10:C73)</f>
        <v>101519580.93000001</v>
      </c>
      <c r="D9" s="30">
        <f t="shared" ref="D9:G9" si="0">SUM(D10:D73)</f>
        <v>827593628.93000031</v>
      </c>
      <c r="E9" s="30">
        <f>SUM(E10:E73)</f>
        <v>806541510.96999991</v>
      </c>
      <c r="F9" s="30">
        <f>SUM(F10:F73)</f>
        <v>751308585.83999968</v>
      </c>
      <c r="G9" s="30">
        <f t="shared" si="0"/>
        <v>21052117.960000001</v>
      </c>
    </row>
    <row r="10" spans="1:7" ht="15.75" customHeight="1" x14ac:dyDescent="0.25">
      <c r="A10" s="225" t="s">
        <v>620</v>
      </c>
      <c r="B10" s="234">
        <v>7522860</v>
      </c>
      <c r="C10" s="234">
        <v>-522335.87</v>
      </c>
      <c r="D10" s="161">
        <f>B10+C10</f>
        <v>7000524.1299999999</v>
      </c>
      <c r="E10" s="234">
        <v>6689872.4500000002</v>
      </c>
      <c r="F10" s="234">
        <v>6519661.8300000001</v>
      </c>
      <c r="G10" s="161">
        <f>D10-E10</f>
        <v>310651.6799999997</v>
      </c>
    </row>
    <row r="11" spans="1:7" ht="15.75" customHeight="1" x14ac:dyDescent="0.25">
      <c r="A11" s="225" t="s">
        <v>655</v>
      </c>
      <c r="B11" s="234">
        <v>822657</v>
      </c>
      <c r="C11" s="234">
        <v>-459144.6</v>
      </c>
      <c r="D11" s="161">
        <f t="shared" ref="D11:D73" si="1">B11+C11</f>
        <v>363512.4</v>
      </c>
      <c r="E11" s="234">
        <v>354815.43</v>
      </c>
      <c r="F11" s="234">
        <v>333824.07</v>
      </c>
      <c r="G11" s="161">
        <f t="shared" ref="G11:G73" si="2">D11-E11</f>
        <v>8696.9700000000303</v>
      </c>
    </row>
    <row r="12" spans="1:7" ht="15.75" customHeight="1" x14ac:dyDescent="0.25">
      <c r="A12" s="225" t="s">
        <v>633</v>
      </c>
      <c r="B12" s="234">
        <v>32213585</v>
      </c>
      <c r="C12" s="234">
        <v>-6251330.3200000003</v>
      </c>
      <c r="D12" s="161">
        <f t="shared" si="1"/>
        <v>25962254.68</v>
      </c>
      <c r="E12" s="234">
        <v>25485143.129999999</v>
      </c>
      <c r="F12" s="234">
        <v>24239290.02</v>
      </c>
      <c r="G12" s="161">
        <f t="shared" si="2"/>
        <v>477111.55000000075</v>
      </c>
    </row>
    <row r="13" spans="1:7" ht="15.75" customHeight="1" x14ac:dyDescent="0.25">
      <c r="A13" s="225" t="s">
        <v>634</v>
      </c>
      <c r="B13" s="234">
        <v>10715168</v>
      </c>
      <c r="C13" s="234">
        <v>-2312190.41</v>
      </c>
      <c r="D13" s="161">
        <f t="shared" si="1"/>
        <v>8402977.5899999999</v>
      </c>
      <c r="E13" s="234">
        <v>8247618.21</v>
      </c>
      <c r="F13" s="234">
        <v>8082029.1699999999</v>
      </c>
      <c r="G13" s="161">
        <f t="shared" si="2"/>
        <v>155359.37999999989</v>
      </c>
    </row>
    <row r="14" spans="1:7" ht="15.75" customHeight="1" x14ac:dyDescent="0.25">
      <c r="A14" s="225" t="s">
        <v>635</v>
      </c>
      <c r="B14" s="234">
        <v>2448747</v>
      </c>
      <c r="C14" s="234">
        <v>-123821.86</v>
      </c>
      <c r="D14" s="161">
        <f t="shared" si="1"/>
        <v>2324925.14</v>
      </c>
      <c r="E14" s="234">
        <v>2317527.9</v>
      </c>
      <c r="F14" s="234">
        <v>2272959.37</v>
      </c>
      <c r="G14" s="161">
        <f t="shared" si="2"/>
        <v>7397.2400000002235</v>
      </c>
    </row>
    <row r="15" spans="1:7" ht="15.75" customHeight="1" x14ac:dyDescent="0.25">
      <c r="A15" s="225" t="s">
        <v>636</v>
      </c>
      <c r="B15" s="234">
        <v>23065977</v>
      </c>
      <c r="C15" s="234">
        <v>-1495891.97</v>
      </c>
      <c r="D15" s="161">
        <f t="shared" si="1"/>
        <v>21570085.030000001</v>
      </c>
      <c r="E15" s="234">
        <v>21474007.91</v>
      </c>
      <c r="F15" s="234">
        <v>21287611.390000001</v>
      </c>
      <c r="G15" s="161">
        <f t="shared" si="2"/>
        <v>96077.120000001043</v>
      </c>
    </row>
    <row r="16" spans="1:7" ht="15.75" customHeight="1" x14ac:dyDescent="0.25">
      <c r="A16" s="225" t="s">
        <v>637</v>
      </c>
      <c r="B16" s="234">
        <v>11746206</v>
      </c>
      <c r="C16" s="234">
        <v>-463930.62</v>
      </c>
      <c r="D16" s="161">
        <f t="shared" si="1"/>
        <v>11282275.380000001</v>
      </c>
      <c r="E16" s="234">
        <v>11015762.51</v>
      </c>
      <c r="F16" s="234">
        <v>10628272.02</v>
      </c>
      <c r="G16" s="161">
        <f t="shared" si="2"/>
        <v>266512.87000000104</v>
      </c>
    </row>
    <row r="17" spans="1:7" ht="15.75" customHeight="1" x14ac:dyDescent="0.25">
      <c r="A17" s="225" t="s">
        <v>587</v>
      </c>
      <c r="B17" s="234">
        <v>4615051</v>
      </c>
      <c r="C17" s="234">
        <v>-1679666.47</v>
      </c>
      <c r="D17" s="161">
        <f t="shared" si="1"/>
        <v>2935384.5300000003</v>
      </c>
      <c r="E17" s="234">
        <v>2650280.7599999998</v>
      </c>
      <c r="F17" s="234">
        <v>2487502.23</v>
      </c>
      <c r="G17" s="161">
        <f t="shared" si="2"/>
        <v>285103.77000000048</v>
      </c>
    </row>
    <row r="18" spans="1:7" ht="15.75" customHeight="1" x14ac:dyDescent="0.25">
      <c r="A18" s="225" t="s">
        <v>588</v>
      </c>
      <c r="B18" s="234">
        <v>3437767</v>
      </c>
      <c r="C18" s="234">
        <v>-12298.79</v>
      </c>
      <c r="D18" s="161">
        <f t="shared" si="1"/>
        <v>3425468.21</v>
      </c>
      <c r="E18" s="234">
        <v>3357652.47</v>
      </c>
      <c r="F18" s="234">
        <v>3272495.62</v>
      </c>
      <c r="G18" s="161">
        <f t="shared" si="2"/>
        <v>67815.739999999758</v>
      </c>
    </row>
    <row r="19" spans="1:7" ht="15.75" customHeight="1" x14ac:dyDescent="0.25">
      <c r="A19" s="225" t="s">
        <v>589</v>
      </c>
      <c r="B19" s="234">
        <v>2198746</v>
      </c>
      <c r="C19" s="234">
        <v>-37176.379999999997</v>
      </c>
      <c r="D19" s="161">
        <f t="shared" si="1"/>
        <v>2161569.62</v>
      </c>
      <c r="E19" s="234">
        <v>2139591.63</v>
      </c>
      <c r="F19" s="234">
        <v>2070477.55</v>
      </c>
      <c r="G19" s="161">
        <f t="shared" si="2"/>
        <v>21977.990000000224</v>
      </c>
    </row>
    <row r="20" spans="1:7" ht="15.75" customHeight="1" x14ac:dyDescent="0.25">
      <c r="A20" s="225" t="s">
        <v>621</v>
      </c>
      <c r="B20" s="234">
        <v>618667</v>
      </c>
      <c r="C20" s="234">
        <v>-6206.04</v>
      </c>
      <c r="D20" s="161">
        <f t="shared" si="1"/>
        <v>612460.96</v>
      </c>
      <c r="E20" s="234">
        <v>597545.37</v>
      </c>
      <c r="F20" s="234">
        <v>582028.55000000005</v>
      </c>
      <c r="G20" s="161">
        <f t="shared" si="2"/>
        <v>14915.589999999967</v>
      </c>
    </row>
    <row r="21" spans="1:7" ht="15.75" customHeight="1" x14ac:dyDescent="0.25">
      <c r="A21" s="225" t="s">
        <v>638</v>
      </c>
      <c r="B21" s="234">
        <v>10469263</v>
      </c>
      <c r="C21" s="234">
        <v>-1194057.57</v>
      </c>
      <c r="D21" s="161">
        <f t="shared" si="1"/>
        <v>9275205.4299999997</v>
      </c>
      <c r="E21" s="234">
        <v>9053040.5500000007</v>
      </c>
      <c r="F21" s="234">
        <v>8832922.8599999994</v>
      </c>
      <c r="G21" s="161">
        <f t="shared" si="2"/>
        <v>222164.87999999896</v>
      </c>
    </row>
    <row r="22" spans="1:7" ht="15.75" customHeight="1" x14ac:dyDescent="0.25">
      <c r="A22" s="225" t="s">
        <v>590</v>
      </c>
      <c r="B22" s="234">
        <v>9542590</v>
      </c>
      <c r="C22" s="234">
        <v>-1207578.3500000001</v>
      </c>
      <c r="D22" s="161">
        <f t="shared" si="1"/>
        <v>8335011.6500000004</v>
      </c>
      <c r="E22" s="234">
        <v>6434410.4400000004</v>
      </c>
      <c r="F22" s="234">
        <v>6306741.8200000003</v>
      </c>
      <c r="G22" s="161">
        <f t="shared" si="2"/>
        <v>1900601.21</v>
      </c>
    </row>
    <row r="23" spans="1:7" ht="15.75" customHeight="1" x14ac:dyDescent="0.25">
      <c r="A23" s="225" t="s">
        <v>591</v>
      </c>
      <c r="B23" s="234">
        <v>17189733</v>
      </c>
      <c r="C23" s="234">
        <v>1338027.95</v>
      </c>
      <c r="D23" s="161">
        <f t="shared" si="1"/>
        <v>18527760.949999999</v>
      </c>
      <c r="E23" s="234">
        <v>18420094.57</v>
      </c>
      <c r="F23" s="234">
        <v>16679625.789999999</v>
      </c>
      <c r="G23" s="161">
        <f t="shared" si="2"/>
        <v>107666.37999999896</v>
      </c>
    </row>
    <row r="24" spans="1:7" ht="15.75" customHeight="1" x14ac:dyDescent="0.25">
      <c r="A24" s="225" t="s">
        <v>592</v>
      </c>
      <c r="B24" s="234">
        <v>8356160</v>
      </c>
      <c r="C24" s="234">
        <v>-631065.79</v>
      </c>
      <c r="D24" s="161">
        <f t="shared" si="1"/>
        <v>7725094.21</v>
      </c>
      <c r="E24" s="234">
        <v>7550511.4800000004</v>
      </c>
      <c r="F24" s="234">
        <v>7228611.9100000001</v>
      </c>
      <c r="G24" s="161">
        <f t="shared" si="2"/>
        <v>174582.72999999952</v>
      </c>
    </row>
    <row r="25" spans="1:7" ht="15.75" customHeight="1" x14ac:dyDescent="0.25">
      <c r="A25" s="225" t="s">
        <v>593</v>
      </c>
      <c r="B25" s="234">
        <v>15692362</v>
      </c>
      <c r="C25" s="234">
        <v>-205353.47</v>
      </c>
      <c r="D25" s="161">
        <f t="shared" si="1"/>
        <v>15487008.529999999</v>
      </c>
      <c r="E25" s="234">
        <v>15288626.83</v>
      </c>
      <c r="F25" s="234">
        <v>14700256</v>
      </c>
      <c r="G25" s="161">
        <f t="shared" si="2"/>
        <v>198381.69999999925</v>
      </c>
    </row>
    <row r="26" spans="1:7" ht="15.75" customHeight="1" x14ac:dyDescent="0.25">
      <c r="A26" s="225" t="s">
        <v>594</v>
      </c>
      <c r="B26" s="234">
        <v>2127743</v>
      </c>
      <c r="C26" s="234">
        <v>-61928.21</v>
      </c>
      <c r="D26" s="161">
        <f t="shared" si="1"/>
        <v>2065814.79</v>
      </c>
      <c r="E26" s="234">
        <v>2012492.97</v>
      </c>
      <c r="F26" s="234">
        <v>1959286</v>
      </c>
      <c r="G26" s="161">
        <f t="shared" si="2"/>
        <v>53321.820000000065</v>
      </c>
    </row>
    <row r="27" spans="1:7" ht="15.75" customHeight="1" x14ac:dyDescent="0.25">
      <c r="A27" s="225" t="s">
        <v>595</v>
      </c>
      <c r="B27" s="234">
        <v>18482708</v>
      </c>
      <c r="C27" s="234">
        <v>294410.33</v>
      </c>
      <c r="D27" s="161">
        <f t="shared" si="1"/>
        <v>18777118.329999998</v>
      </c>
      <c r="E27" s="234">
        <v>18468724.690000001</v>
      </c>
      <c r="F27" s="234">
        <v>18096615.079999998</v>
      </c>
      <c r="G27" s="161">
        <f t="shared" si="2"/>
        <v>308393.63999999687</v>
      </c>
    </row>
    <row r="28" spans="1:7" ht="15.75" customHeight="1" x14ac:dyDescent="0.25">
      <c r="A28" s="225" t="s">
        <v>596</v>
      </c>
      <c r="B28" s="234">
        <v>63531743</v>
      </c>
      <c r="C28" s="234">
        <v>52185721.07</v>
      </c>
      <c r="D28" s="161">
        <f t="shared" si="1"/>
        <v>115717464.06999999</v>
      </c>
      <c r="E28" s="234">
        <v>115668156.31</v>
      </c>
      <c r="F28" s="234">
        <v>99108972.200000003</v>
      </c>
      <c r="G28" s="161">
        <f t="shared" si="2"/>
        <v>49307.759999990463</v>
      </c>
    </row>
    <row r="29" spans="1:7" ht="15.75" customHeight="1" x14ac:dyDescent="0.25">
      <c r="A29" s="225" t="s">
        <v>597</v>
      </c>
      <c r="B29" s="234">
        <v>5620240</v>
      </c>
      <c r="C29" s="234">
        <v>141081.32</v>
      </c>
      <c r="D29" s="161">
        <f t="shared" si="1"/>
        <v>5761321.3200000003</v>
      </c>
      <c r="E29" s="234">
        <v>5729116.4400000004</v>
      </c>
      <c r="F29" s="234">
        <v>4995876.62</v>
      </c>
      <c r="G29" s="161">
        <f t="shared" si="2"/>
        <v>32204.879999999888</v>
      </c>
    </row>
    <row r="30" spans="1:7" ht="15.75" customHeight="1" x14ac:dyDescent="0.25">
      <c r="A30" s="225" t="s">
        <v>598</v>
      </c>
      <c r="B30" s="234">
        <v>18480836</v>
      </c>
      <c r="C30" s="234">
        <v>-2142000.15</v>
      </c>
      <c r="D30" s="161">
        <f t="shared" si="1"/>
        <v>16338835.85</v>
      </c>
      <c r="E30" s="234">
        <v>16145895.470000001</v>
      </c>
      <c r="F30" s="234">
        <v>15621209.34</v>
      </c>
      <c r="G30" s="161">
        <f t="shared" si="2"/>
        <v>192940.37999999896</v>
      </c>
    </row>
    <row r="31" spans="1:7" ht="15.75" customHeight="1" x14ac:dyDescent="0.25">
      <c r="A31" s="225" t="s">
        <v>599</v>
      </c>
      <c r="B31" s="234">
        <v>69339731</v>
      </c>
      <c r="C31" s="234">
        <v>8732920.5899999999</v>
      </c>
      <c r="D31" s="161">
        <f t="shared" si="1"/>
        <v>78072651.590000004</v>
      </c>
      <c r="E31" s="234">
        <v>76359150.709999993</v>
      </c>
      <c r="F31" s="234">
        <v>72623773.019999996</v>
      </c>
      <c r="G31" s="161">
        <f t="shared" si="2"/>
        <v>1713500.8800000101</v>
      </c>
    </row>
    <row r="32" spans="1:7" ht="15.75" customHeight="1" x14ac:dyDescent="0.25">
      <c r="A32" s="225" t="s">
        <v>656</v>
      </c>
      <c r="B32" s="234">
        <v>23200414</v>
      </c>
      <c r="C32" s="234">
        <v>3198282.09</v>
      </c>
      <c r="D32" s="161">
        <f t="shared" si="1"/>
        <v>26398696.09</v>
      </c>
      <c r="E32" s="234">
        <v>26278175.59</v>
      </c>
      <c r="F32" s="234">
        <v>24020118.350000001</v>
      </c>
      <c r="G32" s="161">
        <f t="shared" si="2"/>
        <v>120520.5</v>
      </c>
    </row>
    <row r="33" spans="1:7" ht="15.75" customHeight="1" x14ac:dyDescent="0.25">
      <c r="A33" s="225" t="s">
        <v>600</v>
      </c>
      <c r="B33" s="234">
        <v>6389563</v>
      </c>
      <c r="C33" s="234">
        <v>-167817.41</v>
      </c>
      <c r="D33" s="161">
        <f t="shared" si="1"/>
        <v>6221745.5899999999</v>
      </c>
      <c r="E33" s="234">
        <v>6164172.2699999996</v>
      </c>
      <c r="F33" s="234">
        <v>5968678.8099999996</v>
      </c>
      <c r="G33" s="161">
        <f t="shared" si="2"/>
        <v>57573.320000000298</v>
      </c>
    </row>
    <row r="34" spans="1:7" ht="15.75" customHeight="1" x14ac:dyDescent="0.25">
      <c r="A34" s="225" t="s">
        <v>601</v>
      </c>
      <c r="B34" s="234">
        <v>4501223</v>
      </c>
      <c r="C34" s="234">
        <v>-99626.72</v>
      </c>
      <c r="D34" s="161">
        <f t="shared" si="1"/>
        <v>4401596.28</v>
      </c>
      <c r="E34" s="234">
        <v>4336086.82</v>
      </c>
      <c r="F34" s="234">
        <v>4192472.69</v>
      </c>
      <c r="G34" s="161">
        <f t="shared" si="2"/>
        <v>65509.459999999963</v>
      </c>
    </row>
    <row r="35" spans="1:7" ht="15.75" customHeight="1" x14ac:dyDescent="0.25">
      <c r="A35" s="225" t="s">
        <v>602</v>
      </c>
      <c r="B35" s="234">
        <v>4034085</v>
      </c>
      <c r="C35" s="234">
        <v>71626596</v>
      </c>
      <c r="D35" s="161">
        <f t="shared" si="1"/>
        <v>75660681</v>
      </c>
      <c r="E35" s="234">
        <v>66015364.960000001</v>
      </c>
      <c r="F35" s="234">
        <v>62635530.740000002</v>
      </c>
      <c r="G35" s="161">
        <f t="shared" si="2"/>
        <v>9645316.0399999991</v>
      </c>
    </row>
    <row r="36" spans="1:7" ht="15.75" customHeight="1" x14ac:dyDescent="0.25">
      <c r="A36" s="225" t="s">
        <v>603</v>
      </c>
      <c r="B36" s="234">
        <v>9156029</v>
      </c>
      <c r="C36" s="234">
        <v>2492218.64</v>
      </c>
      <c r="D36" s="161">
        <f t="shared" si="1"/>
        <v>11648247.640000001</v>
      </c>
      <c r="E36" s="234">
        <v>11567867.08</v>
      </c>
      <c r="F36" s="234">
        <v>11215118.07</v>
      </c>
      <c r="G36" s="161">
        <f t="shared" si="2"/>
        <v>80380.560000000522</v>
      </c>
    </row>
    <row r="37" spans="1:7" ht="15.75" customHeight="1" x14ac:dyDescent="0.25">
      <c r="A37" s="225" t="s">
        <v>604</v>
      </c>
      <c r="B37" s="234">
        <v>28766184</v>
      </c>
      <c r="C37" s="234">
        <v>-1736327.07</v>
      </c>
      <c r="D37" s="161">
        <f t="shared" si="1"/>
        <v>27029856.93</v>
      </c>
      <c r="E37" s="234">
        <v>26725303.77</v>
      </c>
      <c r="F37" s="234">
        <v>26256663.32</v>
      </c>
      <c r="G37" s="161">
        <f t="shared" si="2"/>
        <v>304553.16000000015</v>
      </c>
    </row>
    <row r="38" spans="1:7" ht="15.75" customHeight="1" x14ac:dyDescent="0.25">
      <c r="A38" s="225" t="s">
        <v>605</v>
      </c>
      <c r="B38" s="234">
        <v>4113994</v>
      </c>
      <c r="C38" s="234">
        <v>-1307005.1399999999</v>
      </c>
      <c r="D38" s="161">
        <f t="shared" si="1"/>
        <v>2806988.8600000003</v>
      </c>
      <c r="E38" s="234">
        <v>2307538.96</v>
      </c>
      <c r="F38" s="234">
        <v>865655</v>
      </c>
      <c r="G38" s="161">
        <f t="shared" si="2"/>
        <v>499449.90000000037</v>
      </c>
    </row>
    <row r="39" spans="1:7" ht="15.75" customHeight="1" x14ac:dyDescent="0.25">
      <c r="A39" s="225" t="s">
        <v>622</v>
      </c>
      <c r="B39" s="234">
        <v>48639447</v>
      </c>
      <c r="C39" s="234">
        <v>-2657316.85</v>
      </c>
      <c r="D39" s="161">
        <f t="shared" si="1"/>
        <v>45982130.149999999</v>
      </c>
      <c r="E39" s="234">
        <v>45400842.359999999</v>
      </c>
      <c r="F39" s="234">
        <v>43568672.810000002</v>
      </c>
      <c r="G39" s="161">
        <f t="shared" si="2"/>
        <v>581287.78999999911</v>
      </c>
    </row>
    <row r="40" spans="1:7" ht="15.75" customHeight="1" x14ac:dyDescent="0.25">
      <c r="A40" s="225" t="s">
        <v>606</v>
      </c>
      <c r="B40" s="234">
        <v>41678116.409999996</v>
      </c>
      <c r="C40" s="234">
        <v>-1777450.13</v>
      </c>
      <c r="D40" s="161">
        <f t="shared" si="1"/>
        <v>39900666.279999994</v>
      </c>
      <c r="E40" s="234">
        <v>38746146.229999997</v>
      </c>
      <c r="F40" s="234">
        <v>35614495.049999997</v>
      </c>
      <c r="G40" s="161">
        <f t="shared" si="2"/>
        <v>1154520.049999997</v>
      </c>
    </row>
    <row r="41" spans="1:7" ht="15.75" customHeight="1" x14ac:dyDescent="0.25">
      <c r="A41" s="225" t="s">
        <v>607</v>
      </c>
      <c r="B41" s="234">
        <v>10014188</v>
      </c>
      <c r="C41" s="234">
        <v>-621595.36</v>
      </c>
      <c r="D41" s="161">
        <f t="shared" si="1"/>
        <v>9392592.6400000006</v>
      </c>
      <c r="E41" s="234">
        <v>9261847.4199999999</v>
      </c>
      <c r="F41" s="234">
        <v>8996611.0800000001</v>
      </c>
      <c r="G41" s="161">
        <f t="shared" si="2"/>
        <v>130745.22000000067</v>
      </c>
    </row>
    <row r="42" spans="1:7" ht="15.75" customHeight="1" x14ac:dyDescent="0.25">
      <c r="A42" s="225" t="s">
        <v>608</v>
      </c>
      <c r="B42" s="234">
        <v>7682420</v>
      </c>
      <c r="C42" s="234">
        <v>-769031.91</v>
      </c>
      <c r="D42" s="161">
        <f t="shared" si="1"/>
        <v>6913388.0899999999</v>
      </c>
      <c r="E42" s="234">
        <v>6757777.8499999996</v>
      </c>
      <c r="F42" s="234">
        <v>6559168.0700000003</v>
      </c>
      <c r="G42" s="161">
        <f t="shared" si="2"/>
        <v>155610.24000000022</v>
      </c>
    </row>
    <row r="43" spans="1:7" ht="15.75" customHeight="1" x14ac:dyDescent="0.25">
      <c r="A43" s="225" t="s">
        <v>609</v>
      </c>
      <c r="B43" s="234">
        <v>8528689</v>
      </c>
      <c r="C43" s="234">
        <v>-711205.93</v>
      </c>
      <c r="D43" s="161">
        <f t="shared" si="1"/>
        <v>7817483.0700000003</v>
      </c>
      <c r="E43" s="234">
        <v>7665062.9500000002</v>
      </c>
      <c r="F43" s="234">
        <v>7469334.8099999996</v>
      </c>
      <c r="G43" s="161">
        <f t="shared" si="2"/>
        <v>152420.12000000011</v>
      </c>
    </row>
    <row r="44" spans="1:7" ht="15.75" customHeight="1" x14ac:dyDescent="0.25">
      <c r="A44" s="225" t="s">
        <v>623</v>
      </c>
      <c r="B44" s="234">
        <v>1748707</v>
      </c>
      <c r="C44" s="234">
        <v>-161360.65</v>
      </c>
      <c r="D44" s="161">
        <f t="shared" si="1"/>
        <v>1587346.35</v>
      </c>
      <c r="E44" s="234">
        <v>1581603.35</v>
      </c>
      <c r="F44" s="234">
        <v>1535432.31</v>
      </c>
      <c r="G44" s="161">
        <f t="shared" si="2"/>
        <v>5743</v>
      </c>
    </row>
    <row r="45" spans="1:7" ht="15.75" customHeight="1" x14ac:dyDescent="0.25">
      <c r="A45" s="225" t="s">
        <v>639</v>
      </c>
      <c r="B45" s="234">
        <v>8073293</v>
      </c>
      <c r="C45" s="234">
        <v>-8073293</v>
      </c>
      <c r="D45" s="161">
        <f t="shared" si="1"/>
        <v>0</v>
      </c>
      <c r="E45" s="234">
        <v>0</v>
      </c>
      <c r="F45" s="234">
        <v>0</v>
      </c>
      <c r="G45" s="161">
        <f t="shared" si="2"/>
        <v>0</v>
      </c>
    </row>
    <row r="46" spans="1:7" ht="15.75" customHeight="1" x14ac:dyDescent="0.25">
      <c r="A46" s="225" t="s">
        <v>610</v>
      </c>
      <c r="B46" s="234">
        <v>6054718</v>
      </c>
      <c r="C46" s="234">
        <v>-196591.8</v>
      </c>
      <c r="D46" s="161">
        <f t="shared" si="1"/>
        <v>5858126.2000000002</v>
      </c>
      <c r="E46" s="234">
        <v>5753767</v>
      </c>
      <c r="F46" s="234">
        <v>5500964.5300000003</v>
      </c>
      <c r="G46" s="161">
        <f t="shared" si="2"/>
        <v>104359.20000000019</v>
      </c>
    </row>
    <row r="47" spans="1:7" ht="15.75" customHeight="1" x14ac:dyDescent="0.25">
      <c r="A47" s="225" t="s">
        <v>657</v>
      </c>
      <c r="B47" s="234">
        <v>3942007</v>
      </c>
      <c r="C47" s="234">
        <v>-811880.33</v>
      </c>
      <c r="D47" s="161">
        <f t="shared" si="1"/>
        <v>3130126.67</v>
      </c>
      <c r="E47" s="234">
        <v>3091052.27</v>
      </c>
      <c r="F47" s="234">
        <v>3007091.3</v>
      </c>
      <c r="G47" s="161">
        <f t="shared" si="2"/>
        <v>39074.399999999907</v>
      </c>
    </row>
    <row r="48" spans="1:7" ht="15.75" customHeight="1" x14ac:dyDescent="0.25">
      <c r="A48" s="225" t="s">
        <v>658</v>
      </c>
      <c r="B48" s="234">
        <v>8898468</v>
      </c>
      <c r="C48" s="234">
        <v>-178611.73</v>
      </c>
      <c r="D48" s="161">
        <f t="shared" si="1"/>
        <v>8719856.2699999996</v>
      </c>
      <c r="E48" s="234">
        <v>8687752.9800000004</v>
      </c>
      <c r="F48" s="234">
        <v>6093066.0599999996</v>
      </c>
      <c r="G48" s="161">
        <f t="shared" si="2"/>
        <v>32103.289999999106</v>
      </c>
    </row>
    <row r="49" spans="1:7" ht="15.75" customHeight="1" x14ac:dyDescent="0.25">
      <c r="A49" s="225" t="s">
        <v>611</v>
      </c>
      <c r="B49" s="234">
        <v>7406801</v>
      </c>
      <c r="C49" s="234">
        <v>-482274.37</v>
      </c>
      <c r="D49" s="161">
        <f t="shared" si="1"/>
        <v>6924526.6299999999</v>
      </c>
      <c r="E49" s="234">
        <v>6899594.0099999998</v>
      </c>
      <c r="F49" s="234">
        <v>4352072.0599999996</v>
      </c>
      <c r="G49" s="161">
        <f t="shared" si="2"/>
        <v>24932.620000000112</v>
      </c>
    </row>
    <row r="50" spans="1:7" ht="15.75" customHeight="1" x14ac:dyDescent="0.25">
      <c r="A50" s="225" t="s">
        <v>612</v>
      </c>
      <c r="B50" s="234">
        <v>7023187</v>
      </c>
      <c r="C50" s="234">
        <v>-587468.52</v>
      </c>
      <c r="D50" s="161">
        <f t="shared" si="1"/>
        <v>6435718.4800000004</v>
      </c>
      <c r="E50" s="234">
        <v>6214984.79</v>
      </c>
      <c r="F50" s="234">
        <v>5913802.8700000001</v>
      </c>
      <c r="G50" s="161">
        <f t="shared" si="2"/>
        <v>220733.69000000041</v>
      </c>
    </row>
    <row r="51" spans="1:7" ht="15.75" customHeight="1" x14ac:dyDescent="0.25">
      <c r="A51" s="225" t="s">
        <v>659</v>
      </c>
      <c r="B51" s="234">
        <v>4533505</v>
      </c>
      <c r="C51" s="234">
        <v>-1371021.38</v>
      </c>
      <c r="D51" s="161">
        <f t="shared" si="1"/>
        <v>3162483.62</v>
      </c>
      <c r="E51" s="234">
        <v>3063773.08</v>
      </c>
      <c r="F51" s="234">
        <v>2983883.88</v>
      </c>
      <c r="G51" s="161">
        <f t="shared" si="2"/>
        <v>98710.540000000037</v>
      </c>
    </row>
    <row r="52" spans="1:7" ht="15.75" customHeight="1" x14ac:dyDescent="0.25">
      <c r="A52" s="225" t="s">
        <v>613</v>
      </c>
      <c r="B52" s="234">
        <v>16341922</v>
      </c>
      <c r="C52" s="234">
        <v>-3544650.88</v>
      </c>
      <c r="D52" s="161">
        <f t="shared" si="1"/>
        <v>12797271.120000001</v>
      </c>
      <c r="E52" s="234">
        <v>12737343.6</v>
      </c>
      <c r="F52" s="234">
        <v>10336177.810000001</v>
      </c>
      <c r="G52" s="161">
        <f t="shared" si="2"/>
        <v>59927.520000001416</v>
      </c>
    </row>
    <row r="53" spans="1:7" ht="15.75" customHeight="1" x14ac:dyDescent="0.25">
      <c r="A53" s="225" t="s">
        <v>660</v>
      </c>
      <c r="B53" s="234">
        <v>1239307</v>
      </c>
      <c r="C53" s="234">
        <v>-299399.75</v>
      </c>
      <c r="D53" s="161">
        <f t="shared" si="1"/>
        <v>939907.25</v>
      </c>
      <c r="E53" s="234">
        <v>934370.22</v>
      </c>
      <c r="F53" s="234">
        <v>911330.59</v>
      </c>
      <c r="G53" s="161">
        <f t="shared" si="2"/>
        <v>5537.0300000000279</v>
      </c>
    </row>
    <row r="54" spans="1:7" ht="15.75" customHeight="1" x14ac:dyDescent="0.25">
      <c r="A54" s="225" t="s">
        <v>624</v>
      </c>
      <c r="B54" s="234">
        <v>3566968</v>
      </c>
      <c r="C54" s="234">
        <v>-7139.35</v>
      </c>
      <c r="D54" s="161">
        <f t="shared" si="1"/>
        <v>3559828.65</v>
      </c>
      <c r="E54" s="234">
        <v>3527548.14</v>
      </c>
      <c r="F54" s="234">
        <v>3502496.01</v>
      </c>
      <c r="G54" s="161">
        <f t="shared" si="2"/>
        <v>32280.509999999776</v>
      </c>
    </row>
    <row r="55" spans="1:7" ht="15.75" customHeight="1" x14ac:dyDescent="0.25">
      <c r="A55" s="225" t="s">
        <v>614</v>
      </c>
      <c r="B55" s="234">
        <v>15082550</v>
      </c>
      <c r="C55" s="234">
        <v>-880883.86</v>
      </c>
      <c r="D55" s="161">
        <f t="shared" si="1"/>
        <v>14201666.140000001</v>
      </c>
      <c r="E55" s="234">
        <v>14082444.34</v>
      </c>
      <c r="F55" s="234">
        <v>13877636.77</v>
      </c>
      <c r="G55" s="161">
        <f t="shared" si="2"/>
        <v>119221.80000000075</v>
      </c>
    </row>
    <row r="56" spans="1:7" ht="15.75" customHeight="1" x14ac:dyDescent="0.25">
      <c r="A56" s="225" t="s">
        <v>625</v>
      </c>
      <c r="B56" s="234">
        <v>1718661</v>
      </c>
      <c r="C56" s="234">
        <v>-28980.18</v>
      </c>
      <c r="D56" s="161">
        <f t="shared" si="1"/>
        <v>1689680.82</v>
      </c>
      <c r="E56" s="234">
        <v>1654461.25</v>
      </c>
      <c r="F56" s="234">
        <v>1623345.62</v>
      </c>
      <c r="G56" s="161">
        <f t="shared" si="2"/>
        <v>35219.570000000065</v>
      </c>
    </row>
    <row r="57" spans="1:7" ht="15.75" customHeight="1" x14ac:dyDescent="0.25">
      <c r="A57" s="225" t="s">
        <v>615</v>
      </c>
      <c r="B57" s="234">
        <v>3070063</v>
      </c>
      <c r="C57" s="234">
        <v>-17164.5</v>
      </c>
      <c r="D57" s="161">
        <f t="shared" si="1"/>
        <v>3052898.5</v>
      </c>
      <c r="E57" s="234">
        <v>2998523.23</v>
      </c>
      <c r="F57" s="234">
        <v>2906343.39</v>
      </c>
      <c r="G57" s="161">
        <f t="shared" si="2"/>
        <v>54375.270000000019</v>
      </c>
    </row>
    <row r="58" spans="1:7" ht="15.75" customHeight="1" x14ac:dyDescent="0.25">
      <c r="A58" s="225" t="s">
        <v>626</v>
      </c>
      <c r="B58" s="234">
        <v>5758150</v>
      </c>
      <c r="C58" s="234">
        <v>-126883.81</v>
      </c>
      <c r="D58" s="161">
        <f t="shared" si="1"/>
        <v>5631266.1900000004</v>
      </c>
      <c r="E58" s="234">
        <v>5609495</v>
      </c>
      <c r="F58" s="234">
        <v>5422655.9199999999</v>
      </c>
      <c r="G58" s="161">
        <f t="shared" si="2"/>
        <v>21771.19000000041</v>
      </c>
    </row>
    <row r="59" spans="1:7" ht="15.75" customHeight="1" x14ac:dyDescent="0.25">
      <c r="A59" s="225" t="s">
        <v>640</v>
      </c>
      <c r="B59" s="234">
        <v>1737410</v>
      </c>
      <c r="C59" s="234">
        <v>-26442.15</v>
      </c>
      <c r="D59" s="161">
        <f t="shared" si="1"/>
        <v>1710967.85</v>
      </c>
      <c r="E59" s="234">
        <v>1701593.66</v>
      </c>
      <c r="F59" s="234">
        <v>1631779.22</v>
      </c>
      <c r="G59" s="161">
        <f t="shared" si="2"/>
        <v>9374.190000000177</v>
      </c>
    </row>
    <row r="60" spans="1:7" ht="15.75" customHeight="1" x14ac:dyDescent="0.25">
      <c r="A60" s="225" t="s">
        <v>627</v>
      </c>
      <c r="B60" s="234">
        <v>6907263</v>
      </c>
      <c r="C60" s="234">
        <v>-5489678.3099999996</v>
      </c>
      <c r="D60" s="161">
        <f t="shared" si="1"/>
        <v>1417584.6900000004</v>
      </c>
      <c r="E60" s="234">
        <v>1351534.74</v>
      </c>
      <c r="F60" s="234">
        <v>1312321.47</v>
      </c>
      <c r="G60" s="161">
        <f t="shared" si="2"/>
        <v>66049.950000000419</v>
      </c>
    </row>
    <row r="61" spans="1:7" ht="15.75" customHeight="1" x14ac:dyDescent="0.25">
      <c r="A61" s="225" t="s">
        <v>628</v>
      </c>
      <c r="B61" s="234">
        <v>5706497</v>
      </c>
      <c r="C61" s="234">
        <v>-451667.37</v>
      </c>
      <c r="D61" s="161">
        <f t="shared" si="1"/>
        <v>5254829.63</v>
      </c>
      <c r="E61" s="234">
        <v>5183787.55</v>
      </c>
      <c r="F61" s="234">
        <v>1159935.6299999999</v>
      </c>
      <c r="G61" s="161">
        <f t="shared" si="2"/>
        <v>71042.080000000075</v>
      </c>
    </row>
    <row r="62" spans="1:7" ht="15.75" customHeight="1" x14ac:dyDescent="0.25">
      <c r="A62" s="225" t="s">
        <v>629</v>
      </c>
      <c r="B62" s="234">
        <v>7397687</v>
      </c>
      <c r="C62" s="234">
        <v>744989.54</v>
      </c>
      <c r="D62" s="161">
        <f t="shared" si="1"/>
        <v>8142676.54</v>
      </c>
      <c r="E62" s="234">
        <v>7973084.04</v>
      </c>
      <c r="F62" s="234">
        <v>7933051.8099999996</v>
      </c>
      <c r="G62" s="161">
        <f t="shared" si="2"/>
        <v>169592.5</v>
      </c>
    </row>
    <row r="63" spans="1:7" ht="15.75" customHeight="1" x14ac:dyDescent="0.25">
      <c r="A63" s="225" t="s">
        <v>641</v>
      </c>
      <c r="B63" s="234">
        <v>1472710</v>
      </c>
      <c r="C63" s="234">
        <v>-9192.81</v>
      </c>
      <c r="D63" s="161">
        <f t="shared" si="1"/>
        <v>1463517.19</v>
      </c>
      <c r="E63" s="234">
        <v>1460655.8</v>
      </c>
      <c r="F63" s="234">
        <v>1421477.22</v>
      </c>
      <c r="G63" s="161">
        <f t="shared" si="2"/>
        <v>2861.3899999998976</v>
      </c>
    </row>
    <row r="64" spans="1:7" ht="15.75" customHeight="1" x14ac:dyDescent="0.25">
      <c r="A64" s="225" t="s">
        <v>642</v>
      </c>
      <c r="B64" s="234">
        <v>2244090</v>
      </c>
      <c r="C64" s="234">
        <v>-41413.35</v>
      </c>
      <c r="D64" s="161">
        <f t="shared" si="1"/>
        <v>2202676.65</v>
      </c>
      <c r="E64" s="234">
        <v>2162172.87</v>
      </c>
      <c r="F64" s="234">
        <v>2081701.59</v>
      </c>
      <c r="G64" s="161">
        <f t="shared" si="2"/>
        <v>40503.779999999795</v>
      </c>
    </row>
    <row r="65" spans="1:7" ht="15.75" customHeight="1" x14ac:dyDescent="0.25">
      <c r="A65" s="225" t="s">
        <v>643</v>
      </c>
      <c r="B65" s="234">
        <v>4445271</v>
      </c>
      <c r="C65" s="234">
        <v>-48074.78</v>
      </c>
      <c r="D65" s="161">
        <f t="shared" si="1"/>
        <v>4397196.22</v>
      </c>
      <c r="E65" s="234">
        <v>4330597.5999999996</v>
      </c>
      <c r="F65" s="234">
        <v>4118595.18</v>
      </c>
      <c r="G65" s="161">
        <f t="shared" si="2"/>
        <v>66598.620000000112</v>
      </c>
    </row>
    <row r="66" spans="1:7" ht="15.75" customHeight="1" x14ac:dyDescent="0.25">
      <c r="A66" s="225" t="s">
        <v>644</v>
      </c>
      <c r="B66" s="234">
        <v>2634226</v>
      </c>
      <c r="C66" s="234">
        <v>-89509.92</v>
      </c>
      <c r="D66" s="161">
        <f t="shared" si="1"/>
        <v>2544716.08</v>
      </c>
      <c r="E66" s="234">
        <v>2516010.5</v>
      </c>
      <c r="F66" s="234">
        <v>2438392.1800000002</v>
      </c>
      <c r="G66" s="161">
        <f t="shared" si="2"/>
        <v>28705.580000000075</v>
      </c>
    </row>
    <row r="67" spans="1:7" ht="15.75" customHeight="1" x14ac:dyDescent="0.25">
      <c r="A67" s="225" t="s">
        <v>645</v>
      </c>
      <c r="B67" s="234">
        <v>4927404</v>
      </c>
      <c r="C67" s="234">
        <v>-306428.81</v>
      </c>
      <c r="D67" s="161">
        <f t="shared" si="1"/>
        <v>4620975.1900000004</v>
      </c>
      <c r="E67" s="234">
        <v>4580273.5</v>
      </c>
      <c r="F67" s="234">
        <v>4451676.96</v>
      </c>
      <c r="G67" s="161">
        <f t="shared" si="2"/>
        <v>40701.69000000041</v>
      </c>
    </row>
    <row r="68" spans="1:7" ht="15.75" customHeight="1" x14ac:dyDescent="0.25">
      <c r="A68" s="225" t="s">
        <v>646</v>
      </c>
      <c r="B68" s="234">
        <v>7324541</v>
      </c>
      <c r="C68" s="234">
        <v>-341385.73</v>
      </c>
      <c r="D68" s="161">
        <f t="shared" si="1"/>
        <v>6983155.2699999996</v>
      </c>
      <c r="E68" s="234">
        <v>6918622.79</v>
      </c>
      <c r="F68" s="234">
        <v>6689634.6200000001</v>
      </c>
      <c r="G68" s="161">
        <f t="shared" si="2"/>
        <v>64532.479999999516</v>
      </c>
    </row>
    <row r="69" spans="1:7" ht="15.75" customHeight="1" x14ac:dyDescent="0.25">
      <c r="A69" s="225" t="s">
        <v>647</v>
      </c>
      <c r="B69" s="234">
        <v>1317155</v>
      </c>
      <c r="C69" s="234">
        <v>-83208.87</v>
      </c>
      <c r="D69" s="161">
        <f t="shared" si="1"/>
        <v>1233946.1299999999</v>
      </c>
      <c r="E69" s="234">
        <v>1208352.6399999999</v>
      </c>
      <c r="F69" s="234">
        <v>1179272.05</v>
      </c>
      <c r="G69" s="161">
        <f t="shared" si="2"/>
        <v>25593.489999999991</v>
      </c>
    </row>
    <row r="70" spans="1:7" ht="15.75" customHeight="1" x14ac:dyDescent="0.25">
      <c r="A70" s="225" t="s">
        <v>616</v>
      </c>
      <c r="B70" s="234">
        <v>30547047.440000001</v>
      </c>
      <c r="C70" s="234">
        <v>0</v>
      </c>
      <c r="D70" s="161">
        <f t="shared" si="1"/>
        <v>30547047.440000001</v>
      </c>
      <c r="E70" s="234">
        <v>30547047.440000001</v>
      </c>
      <c r="F70" s="234">
        <v>30547047.440000001</v>
      </c>
      <c r="G70" s="161">
        <f t="shared" si="2"/>
        <v>0</v>
      </c>
    </row>
    <row r="71" spans="1:7" ht="15.75" customHeight="1" x14ac:dyDescent="0.25">
      <c r="A71" s="225" t="s">
        <v>617</v>
      </c>
      <c r="B71" s="234">
        <v>11150454.9</v>
      </c>
      <c r="C71" s="234">
        <v>0</v>
      </c>
      <c r="D71" s="161">
        <f t="shared" si="1"/>
        <v>11150454.9</v>
      </c>
      <c r="E71" s="234">
        <v>11150454.84</v>
      </c>
      <c r="F71" s="234">
        <v>11150454.84</v>
      </c>
      <c r="G71" s="161">
        <f t="shared" si="2"/>
        <v>6.0000000521540642E-2</v>
      </c>
    </row>
    <row r="72" spans="1:7" ht="15.75" customHeight="1" x14ac:dyDescent="0.25">
      <c r="A72" s="225" t="s">
        <v>618</v>
      </c>
      <c r="B72" s="234">
        <v>8861092.25</v>
      </c>
      <c r="C72" s="234">
        <v>0</v>
      </c>
      <c r="D72" s="161">
        <f t="shared" si="1"/>
        <v>8861092.25</v>
      </c>
      <c r="E72" s="234">
        <v>8861092.25</v>
      </c>
      <c r="F72" s="234">
        <v>8861092.25</v>
      </c>
      <c r="G72" s="161">
        <f t="shared" si="2"/>
        <v>0</v>
      </c>
    </row>
    <row r="73" spans="1:7" ht="15.75" customHeight="1" x14ac:dyDescent="0.25">
      <c r="A73" s="225" t="s">
        <v>648</v>
      </c>
      <c r="B73" s="234">
        <v>0</v>
      </c>
      <c r="C73" s="234">
        <v>13073293</v>
      </c>
      <c r="D73" s="161">
        <f t="shared" si="1"/>
        <v>13073293</v>
      </c>
      <c r="E73" s="234">
        <v>13073293</v>
      </c>
      <c r="F73" s="234">
        <v>13073293</v>
      </c>
      <c r="G73" s="161">
        <f t="shared" si="2"/>
        <v>0</v>
      </c>
    </row>
    <row r="74" spans="1:7" x14ac:dyDescent="0.25">
      <c r="A74" s="31" t="s">
        <v>150</v>
      </c>
      <c r="B74" s="49"/>
      <c r="C74" s="49"/>
      <c r="D74" s="49"/>
      <c r="E74" s="49"/>
      <c r="F74" s="49"/>
      <c r="G74" s="49"/>
    </row>
    <row r="75" spans="1:7" x14ac:dyDescent="0.25">
      <c r="A75" s="3" t="s">
        <v>383</v>
      </c>
      <c r="B75" s="4">
        <f t="shared" ref="B75:G75" si="3">SUM(B76:B93)</f>
        <v>241433571</v>
      </c>
      <c r="C75" s="4">
        <f t="shared" si="3"/>
        <v>53181065.599999994</v>
      </c>
      <c r="D75" s="4">
        <f t="shared" si="3"/>
        <v>294614636.59999996</v>
      </c>
      <c r="E75" s="4">
        <f t="shared" si="3"/>
        <v>292665702.42000002</v>
      </c>
      <c r="F75" s="4">
        <f t="shared" si="3"/>
        <v>265962166.67000005</v>
      </c>
      <c r="G75" s="4">
        <f t="shared" si="3"/>
        <v>1948934.1799999936</v>
      </c>
    </row>
    <row r="76" spans="1:7" x14ac:dyDescent="0.25">
      <c r="A76" s="225" t="s">
        <v>597</v>
      </c>
      <c r="B76" s="234">
        <v>2000000</v>
      </c>
      <c r="C76" s="234">
        <v>535920.5</v>
      </c>
      <c r="D76" s="161">
        <f t="shared" ref="D76:D93" si="4">B76+C76</f>
        <v>2535920.5</v>
      </c>
      <c r="E76" s="234">
        <v>2535920.5</v>
      </c>
      <c r="F76" s="234">
        <v>2388369.08</v>
      </c>
      <c r="G76" s="161">
        <f t="shared" ref="G76:G93" si="5">D76-E76</f>
        <v>0</v>
      </c>
    </row>
    <row r="77" spans="1:7" x14ac:dyDescent="0.25">
      <c r="A77" s="225" t="s">
        <v>599</v>
      </c>
      <c r="B77" s="234">
        <v>0</v>
      </c>
      <c r="C77" s="234">
        <v>3219236.85</v>
      </c>
      <c r="D77" s="161">
        <f t="shared" si="4"/>
        <v>3219236.85</v>
      </c>
      <c r="E77" s="234">
        <v>3219236.85</v>
      </c>
      <c r="F77" s="234">
        <v>3219236.85</v>
      </c>
      <c r="G77" s="161">
        <f t="shared" si="5"/>
        <v>0</v>
      </c>
    </row>
    <row r="78" spans="1:7" x14ac:dyDescent="0.25">
      <c r="A78" s="225" t="s">
        <v>656</v>
      </c>
      <c r="B78" s="234">
        <v>10018058.84</v>
      </c>
      <c r="C78" s="234">
        <v>3437253.17</v>
      </c>
      <c r="D78" s="161">
        <f t="shared" si="4"/>
        <v>13455312.01</v>
      </c>
      <c r="E78" s="234">
        <v>13455312.01</v>
      </c>
      <c r="F78" s="234">
        <v>11992818.619999999</v>
      </c>
      <c r="G78" s="161">
        <f t="shared" si="5"/>
        <v>0</v>
      </c>
    </row>
    <row r="79" spans="1:7" x14ac:dyDescent="0.25">
      <c r="A79" s="225" t="s">
        <v>600</v>
      </c>
      <c r="B79" s="234">
        <v>0</v>
      </c>
      <c r="C79" s="234">
        <v>90000</v>
      </c>
      <c r="D79" s="161">
        <f t="shared" si="4"/>
        <v>90000</v>
      </c>
      <c r="E79" s="234">
        <v>90000</v>
      </c>
      <c r="F79" s="234">
        <v>90000</v>
      </c>
      <c r="G79" s="161">
        <f t="shared" si="5"/>
        <v>0</v>
      </c>
    </row>
    <row r="80" spans="1:7" x14ac:dyDescent="0.25">
      <c r="A80" s="225" t="s">
        <v>602</v>
      </c>
      <c r="B80" s="234">
        <v>69152808</v>
      </c>
      <c r="C80" s="234">
        <v>20203622.940000001</v>
      </c>
      <c r="D80" s="161">
        <f t="shared" si="4"/>
        <v>89356430.939999998</v>
      </c>
      <c r="E80" s="234">
        <v>88649486.730000004</v>
      </c>
      <c r="F80" s="234">
        <v>67059308.07</v>
      </c>
      <c r="G80" s="161">
        <f t="shared" si="5"/>
        <v>706944.20999999344</v>
      </c>
    </row>
    <row r="81" spans="1:7" x14ac:dyDescent="0.25">
      <c r="A81" s="225" t="s">
        <v>603</v>
      </c>
      <c r="B81" s="234">
        <v>0</v>
      </c>
      <c r="C81" s="234">
        <v>3302181.58</v>
      </c>
      <c r="D81" s="161">
        <f t="shared" si="4"/>
        <v>3302181.58</v>
      </c>
      <c r="E81" s="234">
        <v>3302181.58</v>
      </c>
      <c r="F81" s="234">
        <v>3302181.58</v>
      </c>
      <c r="G81" s="161">
        <f t="shared" si="5"/>
        <v>0</v>
      </c>
    </row>
    <row r="82" spans="1:7" x14ac:dyDescent="0.25">
      <c r="A82" s="225" t="s">
        <v>604</v>
      </c>
      <c r="B82" s="234">
        <v>0</v>
      </c>
      <c r="C82" s="234">
        <v>1000000</v>
      </c>
      <c r="D82" s="161">
        <f t="shared" si="4"/>
        <v>1000000</v>
      </c>
      <c r="E82" s="234">
        <v>999999.92</v>
      </c>
      <c r="F82" s="234">
        <v>999999.92</v>
      </c>
      <c r="G82" s="161">
        <f t="shared" si="5"/>
        <v>7.9999999958090484E-2</v>
      </c>
    </row>
    <row r="83" spans="1:7" x14ac:dyDescent="0.25">
      <c r="A83" s="225" t="s">
        <v>605</v>
      </c>
      <c r="B83" s="234">
        <v>8840124</v>
      </c>
      <c r="C83" s="234">
        <v>-2495378.87</v>
      </c>
      <c r="D83" s="161">
        <f t="shared" si="4"/>
        <v>6344745.1299999999</v>
      </c>
      <c r="E83" s="234">
        <v>6344745.1299999999</v>
      </c>
      <c r="F83" s="234">
        <v>6191855.7800000003</v>
      </c>
      <c r="G83" s="161">
        <f t="shared" si="5"/>
        <v>0</v>
      </c>
    </row>
    <row r="84" spans="1:7" s="201" customFormat="1" x14ac:dyDescent="0.25">
      <c r="A84" s="225" t="s">
        <v>622</v>
      </c>
      <c r="B84" s="234">
        <v>0</v>
      </c>
      <c r="C84" s="234">
        <v>1770301.73</v>
      </c>
      <c r="D84" s="161">
        <f t="shared" si="4"/>
        <v>1770301.73</v>
      </c>
      <c r="E84" s="234">
        <v>1770301.73</v>
      </c>
      <c r="F84" s="234">
        <v>1770301.73</v>
      </c>
      <c r="G84" s="161">
        <f t="shared" si="5"/>
        <v>0</v>
      </c>
    </row>
    <row r="85" spans="1:7" s="201" customFormat="1" x14ac:dyDescent="0.25">
      <c r="A85" s="225" t="s">
        <v>606</v>
      </c>
      <c r="B85" s="234">
        <v>147829053</v>
      </c>
      <c r="C85" s="234">
        <v>6231830.3399999999</v>
      </c>
      <c r="D85" s="161">
        <f t="shared" si="4"/>
        <v>154060883.34</v>
      </c>
      <c r="E85" s="234">
        <v>154060883.34</v>
      </c>
      <c r="F85" s="234">
        <v>150710460.41</v>
      </c>
      <c r="G85" s="161">
        <f t="shared" si="5"/>
        <v>0</v>
      </c>
    </row>
    <row r="86" spans="1:7" s="201" customFormat="1" x14ac:dyDescent="0.25">
      <c r="A86" s="225" t="s">
        <v>607</v>
      </c>
      <c r="B86" s="234">
        <v>0</v>
      </c>
      <c r="C86" s="234">
        <v>2633940.08</v>
      </c>
      <c r="D86" s="161">
        <f t="shared" si="4"/>
        <v>2633940.08</v>
      </c>
      <c r="E86" s="234">
        <v>1513506.9</v>
      </c>
      <c r="F86" s="234">
        <v>1513506.9</v>
      </c>
      <c r="G86" s="161">
        <f t="shared" si="5"/>
        <v>1120433.1800000002</v>
      </c>
    </row>
    <row r="87" spans="1:7" s="224" customFormat="1" x14ac:dyDescent="0.25">
      <c r="A87" s="225" t="s">
        <v>608</v>
      </c>
      <c r="B87" s="234">
        <v>0</v>
      </c>
      <c r="C87" s="234">
        <v>358710</v>
      </c>
      <c r="D87" s="161">
        <f t="shared" si="4"/>
        <v>358710</v>
      </c>
      <c r="E87" s="234">
        <v>358710</v>
      </c>
      <c r="F87" s="234">
        <v>358710</v>
      </c>
      <c r="G87" s="161">
        <f t="shared" si="5"/>
        <v>0</v>
      </c>
    </row>
    <row r="88" spans="1:7" s="224" customFormat="1" x14ac:dyDescent="0.25">
      <c r="A88" s="225" t="s">
        <v>609</v>
      </c>
      <c r="B88" s="234">
        <v>0</v>
      </c>
      <c r="C88" s="234">
        <v>298759.78000000003</v>
      </c>
      <c r="D88" s="161">
        <f t="shared" si="4"/>
        <v>298759.78000000003</v>
      </c>
      <c r="E88" s="234">
        <v>268986.02</v>
      </c>
      <c r="F88" s="234">
        <v>268986.02</v>
      </c>
      <c r="G88" s="161">
        <f t="shared" si="5"/>
        <v>29773.760000000009</v>
      </c>
    </row>
    <row r="89" spans="1:7" s="224" customFormat="1" x14ac:dyDescent="0.25">
      <c r="A89" s="225" t="s">
        <v>613</v>
      </c>
      <c r="B89" s="234">
        <v>0</v>
      </c>
      <c r="C89" s="234">
        <v>11000000</v>
      </c>
      <c r="D89" s="161">
        <f t="shared" si="4"/>
        <v>11000000</v>
      </c>
      <c r="E89" s="234">
        <v>11000000</v>
      </c>
      <c r="F89" s="234">
        <v>11000000</v>
      </c>
      <c r="G89" s="161">
        <f t="shared" si="5"/>
        <v>0</v>
      </c>
    </row>
    <row r="90" spans="1:7" s="224" customFormat="1" x14ac:dyDescent="0.25">
      <c r="A90" s="225" t="s">
        <v>614</v>
      </c>
      <c r="B90" s="234">
        <v>300000</v>
      </c>
      <c r="C90" s="234">
        <v>-104800</v>
      </c>
      <c r="D90" s="161">
        <f t="shared" si="4"/>
        <v>195200</v>
      </c>
      <c r="E90" s="234">
        <v>195200</v>
      </c>
      <c r="F90" s="234">
        <v>195200</v>
      </c>
      <c r="G90" s="161">
        <f t="shared" si="5"/>
        <v>0</v>
      </c>
    </row>
    <row r="91" spans="1:7" s="224" customFormat="1" x14ac:dyDescent="0.25">
      <c r="A91" s="225" t="s">
        <v>625</v>
      </c>
      <c r="B91" s="234">
        <v>0</v>
      </c>
      <c r="C91" s="234">
        <v>100000</v>
      </c>
      <c r="D91" s="161">
        <f t="shared" si="4"/>
        <v>100000</v>
      </c>
      <c r="E91" s="234">
        <v>100000</v>
      </c>
      <c r="F91" s="234">
        <v>100000</v>
      </c>
      <c r="G91" s="161">
        <f t="shared" si="5"/>
        <v>0</v>
      </c>
    </row>
    <row r="92" spans="1:7" s="224" customFormat="1" x14ac:dyDescent="0.25">
      <c r="A92" s="225" t="s">
        <v>629</v>
      </c>
      <c r="B92" s="234">
        <v>0</v>
      </c>
      <c r="C92" s="234">
        <v>1599487.5</v>
      </c>
      <c r="D92" s="161">
        <f t="shared" si="4"/>
        <v>1599487.5</v>
      </c>
      <c r="E92" s="234">
        <v>1507704.55</v>
      </c>
      <c r="F92" s="234">
        <v>1507704.55</v>
      </c>
      <c r="G92" s="161">
        <f t="shared" si="5"/>
        <v>91782.949999999953</v>
      </c>
    </row>
    <row r="93" spans="1:7" s="224" customFormat="1" x14ac:dyDescent="0.25">
      <c r="A93" s="225" t="s">
        <v>616</v>
      </c>
      <c r="B93" s="234">
        <v>3293527.16</v>
      </c>
      <c r="C93" s="234">
        <v>0</v>
      </c>
      <c r="D93" s="161">
        <f t="shared" si="4"/>
        <v>3293527.16</v>
      </c>
      <c r="E93" s="234">
        <v>3293527.16</v>
      </c>
      <c r="F93" s="234">
        <v>3293527.16</v>
      </c>
      <c r="G93" s="161">
        <f t="shared" si="5"/>
        <v>0</v>
      </c>
    </row>
    <row r="94" spans="1:7" s="224" customFormat="1" x14ac:dyDescent="0.25">
      <c r="A94" s="225"/>
      <c r="B94" s="226"/>
      <c r="C94" s="226"/>
      <c r="D94" s="161"/>
      <c r="E94" s="226"/>
      <c r="F94" s="226"/>
      <c r="G94" s="161"/>
    </row>
    <row r="95" spans="1:7" x14ac:dyDescent="0.25">
      <c r="A95" s="3" t="s">
        <v>379</v>
      </c>
      <c r="B95" s="4">
        <f t="shared" ref="B95:G95" si="6">SUM(B75,B9)</f>
        <v>967507619</v>
      </c>
      <c r="C95" s="4">
        <f t="shared" si="6"/>
        <v>154700646.53</v>
      </c>
      <c r="D95" s="4">
        <f t="shared" si="6"/>
        <v>1122208265.5300002</v>
      </c>
      <c r="E95" s="4">
        <f>SUM(E75,E9)</f>
        <v>1099207213.3899999</v>
      </c>
      <c r="F95" s="4">
        <f t="shared" si="6"/>
        <v>1017270752.5099998</v>
      </c>
      <c r="G95" s="4">
        <f t="shared" si="6"/>
        <v>23001052.139999993</v>
      </c>
    </row>
    <row r="96" spans="1:7" x14ac:dyDescent="0.25">
      <c r="A96" s="55"/>
      <c r="B96" s="55"/>
      <c r="C96" s="55"/>
      <c r="D96" s="55"/>
      <c r="E96" s="55"/>
      <c r="F96" s="55"/>
      <c r="G96" s="55"/>
    </row>
    <row r="98" spans="1:7" ht="15" customHeight="1" x14ac:dyDescent="0.25">
      <c r="A98" s="180"/>
      <c r="B98" s="180"/>
      <c r="C98" s="180"/>
      <c r="D98" s="180"/>
      <c r="E98" s="180"/>
      <c r="F98" s="180"/>
      <c r="G98" s="180"/>
    </row>
    <row r="99" spans="1:7" x14ac:dyDescent="0.25">
      <c r="B99" s="181"/>
      <c r="C99" s="181"/>
      <c r="D99" s="181"/>
      <c r="E99" s="181"/>
      <c r="F99" s="181"/>
      <c r="G99" s="1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8" fitToHeight="2" orientation="landscape" horizontalDpi="1200" verticalDpi="1200" r:id="rId1"/>
  <ignoredErrors>
    <ignoredError sqref="B74:G74 C95:D95 F95:G9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2"/>
  <sheetViews>
    <sheetView showGridLines="0" topLeftCell="A37" zoomScale="75" zoomScaleNormal="75" workbookViewId="0">
      <selection activeCell="E62" sqref="E62:F7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3" t="s">
        <v>384</v>
      </c>
      <c r="B1" s="254"/>
      <c r="C1" s="254"/>
      <c r="D1" s="254"/>
      <c r="E1" s="254"/>
      <c r="F1" s="254"/>
      <c r="G1" s="254"/>
    </row>
    <row r="2" spans="1:7" x14ac:dyDescent="0.25">
      <c r="A2" s="109" t="str">
        <f>'Formato 1'!A2</f>
        <v xml:space="preserve"> Municipio de Guanajuato</v>
      </c>
      <c r="B2" s="110"/>
      <c r="C2" s="110"/>
      <c r="D2" s="110"/>
      <c r="E2" s="110"/>
      <c r="F2" s="110"/>
      <c r="G2" s="111"/>
    </row>
    <row r="3" spans="1:7" x14ac:dyDescent="0.25">
      <c r="A3" s="112" t="s">
        <v>385</v>
      </c>
      <c r="B3" s="113"/>
      <c r="C3" s="113"/>
      <c r="D3" s="113"/>
      <c r="E3" s="113"/>
      <c r="F3" s="113"/>
      <c r="G3" s="114"/>
    </row>
    <row r="4" spans="1:7" x14ac:dyDescent="0.25">
      <c r="A4" s="112" t="s">
        <v>386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31 de Diciembre de 2025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242" t="s">
        <v>4</v>
      </c>
      <c r="B7" s="250" t="s">
        <v>298</v>
      </c>
      <c r="C7" s="251"/>
      <c r="D7" s="251"/>
      <c r="E7" s="251"/>
      <c r="F7" s="252"/>
      <c r="G7" s="246" t="s">
        <v>387</v>
      </c>
    </row>
    <row r="8" spans="1:7" ht="30" x14ac:dyDescent="0.25">
      <c r="A8" s="243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245"/>
    </row>
    <row r="9" spans="1:7" ht="16.5" customHeight="1" x14ac:dyDescent="0.25">
      <c r="A9" s="26" t="s">
        <v>389</v>
      </c>
      <c r="B9" s="30">
        <f t="shared" ref="B9:G9" si="0">SUM(B10,B19,B27,B37)</f>
        <v>726074048</v>
      </c>
      <c r="C9" s="30">
        <f t="shared" ref="C9" si="1">SUM(C10,C19,C27,C37)</f>
        <v>101519580.93000001</v>
      </c>
      <c r="D9" s="30">
        <f t="shared" si="0"/>
        <v>827593628.92999995</v>
      </c>
      <c r="E9" s="30">
        <f t="shared" ref="E9:F9" si="2">SUM(E10,E19,E27,E37)</f>
        <v>806541510.97000003</v>
      </c>
      <c r="F9" s="30">
        <f t="shared" si="2"/>
        <v>751308585.84000003</v>
      </c>
      <c r="G9" s="30">
        <f t="shared" si="0"/>
        <v>21052117.960000016</v>
      </c>
    </row>
    <row r="10" spans="1:7" ht="15" customHeight="1" x14ac:dyDescent="0.25">
      <c r="A10" s="58" t="s">
        <v>390</v>
      </c>
      <c r="B10" s="47">
        <f t="shared" ref="B10:G10" si="3">SUM(B11:B18)</f>
        <v>408244253</v>
      </c>
      <c r="C10" s="47">
        <f t="shared" ref="C10" si="4">SUM(C11:C18)</f>
        <v>27359834.050000004</v>
      </c>
      <c r="D10" s="47">
        <f t="shared" si="3"/>
        <v>435604087.05000001</v>
      </c>
      <c r="E10" s="47">
        <f t="shared" ref="E10:F10" si="5">SUM(E11:E18)</f>
        <v>428459255.17000002</v>
      </c>
      <c r="F10" s="47">
        <f t="shared" si="5"/>
        <v>399465243.90000004</v>
      </c>
      <c r="G10" s="47">
        <f t="shared" si="3"/>
        <v>7144831.880000012</v>
      </c>
    </row>
    <row r="11" spans="1:7" x14ac:dyDescent="0.25">
      <c r="A11" s="77" t="s">
        <v>391</v>
      </c>
      <c r="B11" s="202">
        <v>0</v>
      </c>
      <c r="C11" s="235">
        <v>0</v>
      </c>
      <c r="D11" s="203">
        <f>B11+C11</f>
        <v>0</v>
      </c>
      <c r="E11" s="235">
        <v>0</v>
      </c>
      <c r="F11" s="235">
        <v>0</v>
      </c>
      <c r="G11" s="203">
        <f>D11-E11</f>
        <v>0</v>
      </c>
    </row>
    <row r="12" spans="1:7" x14ac:dyDescent="0.25">
      <c r="A12" s="77" t="s">
        <v>392</v>
      </c>
      <c r="B12" s="204">
        <v>2244090</v>
      </c>
      <c r="C12" s="236">
        <v>-41413.35</v>
      </c>
      <c r="D12" s="203">
        <f t="shared" ref="D12:D41" si="6">B12+C12</f>
        <v>2202676.65</v>
      </c>
      <c r="E12" s="236">
        <v>2162172.87</v>
      </c>
      <c r="F12" s="236">
        <v>2081701.59</v>
      </c>
      <c r="G12" s="203">
        <f t="shared" ref="G12:G41" si="7">D12-E12</f>
        <v>40503.779999999795</v>
      </c>
    </row>
    <row r="13" spans="1:7" x14ac:dyDescent="0.25">
      <c r="A13" s="77" t="s">
        <v>393</v>
      </c>
      <c r="B13" s="204">
        <v>92387603</v>
      </c>
      <c r="C13" s="236">
        <v>-11771619.52</v>
      </c>
      <c r="D13" s="203">
        <f t="shared" si="6"/>
        <v>80615983.480000004</v>
      </c>
      <c r="E13" s="236">
        <v>78876885.640000001</v>
      </c>
      <c r="F13" s="236">
        <v>76737352.700000003</v>
      </c>
      <c r="G13" s="203">
        <f t="shared" si="7"/>
        <v>1739097.8400000036</v>
      </c>
    </row>
    <row r="14" spans="1:7" x14ac:dyDescent="0.25">
      <c r="A14" s="77" t="s">
        <v>394</v>
      </c>
      <c r="B14" s="202">
        <v>0</v>
      </c>
      <c r="C14" s="235">
        <v>0</v>
      </c>
      <c r="D14" s="203">
        <f t="shared" si="6"/>
        <v>0</v>
      </c>
      <c r="E14" s="235">
        <v>0</v>
      </c>
      <c r="F14" s="235">
        <v>0</v>
      </c>
      <c r="G14" s="203">
        <f t="shared" si="7"/>
        <v>0</v>
      </c>
    </row>
    <row r="15" spans="1:7" x14ac:dyDescent="0.25">
      <c r="A15" s="77" t="s">
        <v>395</v>
      </c>
      <c r="B15" s="204">
        <v>185481633.59</v>
      </c>
      <c r="C15" s="236">
        <v>51712233.530000001</v>
      </c>
      <c r="D15" s="203">
        <f t="shared" si="6"/>
        <v>237193867.12</v>
      </c>
      <c r="E15" s="236">
        <v>234401611.81999999</v>
      </c>
      <c r="F15" s="236">
        <v>214638703.33000001</v>
      </c>
      <c r="G15" s="203">
        <f t="shared" si="7"/>
        <v>2792255.3000000119</v>
      </c>
    </row>
    <row r="16" spans="1:7" x14ac:dyDescent="0.25">
      <c r="A16" s="77" t="s">
        <v>396</v>
      </c>
      <c r="B16" s="202">
        <v>0</v>
      </c>
      <c r="C16" s="235">
        <v>0</v>
      </c>
      <c r="D16" s="203">
        <f t="shared" si="6"/>
        <v>0</v>
      </c>
      <c r="E16" s="235">
        <v>0</v>
      </c>
      <c r="F16" s="235">
        <v>0</v>
      </c>
      <c r="G16" s="203">
        <f t="shared" si="7"/>
        <v>0</v>
      </c>
    </row>
    <row r="17" spans="1:7" x14ac:dyDescent="0.25">
      <c r="A17" s="77" t="s">
        <v>397</v>
      </c>
      <c r="B17" s="204">
        <v>110643835.41</v>
      </c>
      <c r="C17" s="236">
        <v>-9752935.2300000004</v>
      </c>
      <c r="D17" s="203">
        <f t="shared" si="6"/>
        <v>100890900.17999999</v>
      </c>
      <c r="E17" s="236">
        <v>98512612.159999996</v>
      </c>
      <c r="F17" s="236">
        <v>92135764.299999997</v>
      </c>
      <c r="G17" s="203">
        <f t="shared" si="7"/>
        <v>2378288.0199999958</v>
      </c>
    </row>
    <row r="18" spans="1:7" x14ac:dyDescent="0.25">
      <c r="A18" s="77" t="s">
        <v>398</v>
      </c>
      <c r="B18" s="204">
        <v>17487091</v>
      </c>
      <c r="C18" s="236">
        <v>-2786431.38</v>
      </c>
      <c r="D18" s="203">
        <f t="shared" si="6"/>
        <v>14700659.620000001</v>
      </c>
      <c r="E18" s="236">
        <v>14505972.68</v>
      </c>
      <c r="F18" s="236">
        <v>13871721.98</v>
      </c>
      <c r="G18" s="203">
        <f t="shared" si="7"/>
        <v>194686.94000000134</v>
      </c>
    </row>
    <row r="19" spans="1:7" x14ac:dyDescent="0.25">
      <c r="A19" s="58" t="s">
        <v>399</v>
      </c>
      <c r="B19" s="47">
        <f t="shared" ref="B19:G19" si="8">SUM(B20:B26)</f>
        <v>214583815</v>
      </c>
      <c r="C19" s="47">
        <f t="shared" si="8"/>
        <v>81586084.000000015</v>
      </c>
      <c r="D19" s="47">
        <f t="shared" si="8"/>
        <v>296169899</v>
      </c>
      <c r="E19" s="47">
        <f t="shared" si="8"/>
        <v>283377942.71999997</v>
      </c>
      <c r="F19" s="47">
        <f t="shared" si="8"/>
        <v>265617828.95000002</v>
      </c>
      <c r="G19" s="47">
        <f t="shared" si="8"/>
        <v>12791956.280000001</v>
      </c>
    </row>
    <row r="20" spans="1:7" x14ac:dyDescent="0.25">
      <c r="A20" s="77" t="s">
        <v>400</v>
      </c>
      <c r="B20" s="204">
        <v>15811173</v>
      </c>
      <c r="C20" s="236">
        <v>-560989.49</v>
      </c>
      <c r="D20" s="203">
        <f t="shared" si="6"/>
        <v>15250183.51</v>
      </c>
      <c r="E20" s="236">
        <v>15113632.41</v>
      </c>
      <c r="F20" s="236">
        <v>14595694.49</v>
      </c>
      <c r="G20" s="203">
        <f t="shared" si="7"/>
        <v>136551.09999999963</v>
      </c>
    </row>
    <row r="21" spans="1:7" x14ac:dyDescent="0.25">
      <c r="A21" s="77" t="s">
        <v>401</v>
      </c>
      <c r="B21" s="204">
        <v>155276199</v>
      </c>
      <c r="C21" s="236">
        <v>77607545.900000006</v>
      </c>
      <c r="D21" s="203">
        <f t="shared" si="6"/>
        <v>232883744.90000001</v>
      </c>
      <c r="E21" s="236">
        <v>221031613.93000001</v>
      </c>
      <c r="F21" s="236">
        <v>204651466.5</v>
      </c>
      <c r="G21" s="203">
        <f t="shared" si="7"/>
        <v>11852130.969999999</v>
      </c>
    </row>
    <row r="22" spans="1:7" x14ac:dyDescent="0.25">
      <c r="A22" s="77" t="s">
        <v>402</v>
      </c>
      <c r="B22" s="204">
        <v>7023187</v>
      </c>
      <c r="C22" s="236">
        <v>-587468.52</v>
      </c>
      <c r="D22" s="203">
        <f t="shared" si="6"/>
        <v>6435718.4800000004</v>
      </c>
      <c r="E22" s="236">
        <v>6214984.79</v>
      </c>
      <c r="F22" s="236">
        <v>5913802.8700000001</v>
      </c>
      <c r="G22" s="203">
        <f t="shared" si="7"/>
        <v>220733.69000000041</v>
      </c>
    </row>
    <row r="23" spans="1:7" x14ac:dyDescent="0.25">
      <c r="A23" s="77" t="s">
        <v>403</v>
      </c>
      <c r="B23" s="204">
        <v>13409113</v>
      </c>
      <c r="C23" s="236">
        <v>1377082.22</v>
      </c>
      <c r="D23" s="203">
        <f t="shared" si="6"/>
        <v>14786195.220000001</v>
      </c>
      <c r="E23" s="236">
        <v>14517337.75</v>
      </c>
      <c r="F23" s="236">
        <v>14232815.99</v>
      </c>
      <c r="G23" s="203">
        <f t="shared" si="7"/>
        <v>268857.47000000067</v>
      </c>
    </row>
    <row r="24" spans="1:7" x14ac:dyDescent="0.25">
      <c r="A24" s="77" t="s">
        <v>404</v>
      </c>
      <c r="B24" s="204">
        <v>4743500</v>
      </c>
      <c r="C24" s="236">
        <v>-659700</v>
      </c>
      <c r="D24" s="203">
        <f t="shared" si="6"/>
        <v>4083800</v>
      </c>
      <c r="E24" s="236">
        <v>4047837.03</v>
      </c>
      <c r="F24" s="236">
        <v>4035371.38</v>
      </c>
      <c r="G24" s="203">
        <f t="shared" si="7"/>
        <v>35962.970000000205</v>
      </c>
    </row>
    <row r="25" spans="1:7" x14ac:dyDescent="0.25">
      <c r="A25" s="77" t="s">
        <v>405</v>
      </c>
      <c r="B25" s="202">
        <v>0</v>
      </c>
      <c r="C25" s="235">
        <v>0</v>
      </c>
      <c r="D25" s="203">
        <f t="shared" si="6"/>
        <v>0</v>
      </c>
      <c r="E25" s="235">
        <v>0</v>
      </c>
      <c r="F25" s="235">
        <v>0</v>
      </c>
      <c r="G25" s="203">
        <f t="shared" si="7"/>
        <v>0</v>
      </c>
    </row>
    <row r="26" spans="1:7" x14ac:dyDescent="0.25">
      <c r="A26" s="77" t="s">
        <v>406</v>
      </c>
      <c r="B26" s="204">
        <v>18320643</v>
      </c>
      <c r="C26" s="236">
        <v>4409613.8899999997</v>
      </c>
      <c r="D26" s="203">
        <f t="shared" si="6"/>
        <v>22730256.890000001</v>
      </c>
      <c r="E26" s="236">
        <v>22452536.809999999</v>
      </c>
      <c r="F26" s="236">
        <v>22188677.719999999</v>
      </c>
      <c r="G26" s="203">
        <f t="shared" si="7"/>
        <v>277720.08000000194</v>
      </c>
    </row>
    <row r="27" spans="1:7" x14ac:dyDescent="0.25">
      <c r="A27" s="58" t="s">
        <v>407</v>
      </c>
      <c r="B27" s="47">
        <f t="shared" ref="B27:G27" si="9">SUM(B28:B36)</f>
        <v>103245980</v>
      </c>
      <c r="C27" s="47">
        <f t="shared" si="9"/>
        <v>-7426337.120000001</v>
      </c>
      <c r="D27" s="47">
        <f t="shared" si="9"/>
        <v>95819642.879999995</v>
      </c>
      <c r="E27" s="47">
        <f t="shared" si="9"/>
        <v>94704313.080000013</v>
      </c>
      <c r="F27" s="47">
        <f t="shared" si="9"/>
        <v>86225512.99000001</v>
      </c>
      <c r="G27" s="47">
        <f t="shared" si="9"/>
        <v>1115329.8000000026</v>
      </c>
    </row>
    <row r="28" spans="1:7" x14ac:dyDescent="0.25">
      <c r="A28" s="80" t="s">
        <v>408</v>
      </c>
      <c r="B28" s="204">
        <v>14086470</v>
      </c>
      <c r="C28" s="236">
        <v>-5950538.4900000002</v>
      </c>
      <c r="D28" s="203">
        <f t="shared" si="6"/>
        <v>8135931.5099999998</v>
      </c>
      <c r="E28" s="236">
        <v>7995978.0899999999</v>
      </c>
      <c r="F28" s="236">
        <v>3893734.32</v>
      </c>
      <c r="G28" s="203">
        <f t="shared" si="7"/>
        <v>139953.41999999993</v>
      </c>
    </row>
    <row r="29" spans="1:7" x14ac:dyDescent="0.25">
      <c r="A29" s="77" t="s">
        <v>409</v>
      </c>
      <c r="B29" s="204">
        <v>7397687</v>
      </c>
      <c r="C29" s="236">
        <v>744989.54</v>
      </c>
      <c r="D29" s="203">
        <f t="shared" si="6"/>
        <v>8142676.54</v>
      </c>
      <c r="E29" s="236">
        <v>7973084.04</v>
      </c>
      <c r="F29" s="236">
        <v>7933051.8099999996</v>
      </c>
      <c r="G29" s="203">
        <f t="shared" si="7"/>
        <v>169592.5</v>
      </c>
    </row>
    <row r="30" spans="1:7" x14ac:dyDescent="0.25">
      <c r="A30" s="77" t="s">
        <v>410</v>
      </c>
      <c r="B30" s="202">
        <v>0</v>
      </c>
      <c r="C30" s="235">
        <v>0</v>
      </c>
      <c r="D30" s="203">
        <f t="shared" si="6"/>
        <v>0</v>
      </c>
      <c r="E30" s="235">
        <v>0</v>
      </c>
      <c r="F30" s="235">
        <v>0</v>
      </c>
      <c r="G30" s="203">
        <f t="shared" si="7"/>
        <v>0</v>
      </c>
    </row>
    <row r="31" spans="1:7" x14ac:dyDescent="0.25">
      <c r="A31" s="77" t="s">
        <v>411</v>
      </c>
      <c r="B31" s="204">
        <v>52847084</v>
      </c>
      <c r="C31" s="236">
        <v>692048</v>
      </c>
      <c r="D31" s="203">
        <f t="shared" si="6"/>
        <v>53539132</v>
      </c>
      <c r="E31" s="236">
        <v>52988791.509999998</v>
      </c>
      <c r="F31" s="236">
        <v>51683272.840000004</v>
      </c>
      <c r="G31" s="203">
        <f t="shared" si="7"/>
        <v>550340.49000000209</v>
      </c>
    </row>
    <row r="32" spans="1:7" x14ac:dyDescent="0.25">
      <c r="A32" s="77" t="s">
        <v>412</v>
      </c>
      <c r="B32" s="204">
        <v>3233037</v>
      </c>
      <c r="C32" s="236">
        <v>2309375.19</v>
      </c>
      <c r="D32" s="203">
        <f t="shared" si="6"/>
        <v>5542412.1899999995</v>
      </c>
      <c r="E32" s="236">
        <v>5483424.4000000004</v>
      </c>
      <c r="F32" s="236">
        <v>4981565.7300000004</v>
      </c>
      <c r="G32" s="203">
        <f t="shared" si="7"/>
        <v>58987.789999999106</v>
      </c>
    </row>
    <row r="33" spans="1:7" ht="14.45" customHeight="1" x14ac:dyDescent="0.25">
      <c r="A33" s="77" t="s">
        <v>413</v>
      </c>
      <c r="B33" s="202">
        <v>0</v>
      </c>
      <c r="C33" s="235">
        <v>0</v>
      </c>
      <c r="D33" s="203">
        <f t="shared" si="6"/>
        <v>0</v>
      </c>
      <c r="E33" s="235">
        <v>0</v>
      </c>
      <c r="F33" s="235">
        <v>0</v>
      </c>
      <c r="G33" s="203">
        <f t="shared" si="7"/>
        <v>0</v>
      </c>
    </row>
    <row r="34" spans="1:7" ht="14.45" customHeight="1" x14ac:dyDescent="0.25">
      <c r="A34" s="77" t="s">
        <v>414</v>
      </c>
      <c r="B34" s="204">
        <v>25681702</v>
      </c>
      <c r="C34" s="236">
        <v>-5222211.3600000003</v>
      </c>
      <c r="D34" s="203">
        <f t="shared" si="6"/>
        <v>20459490.640000001</v>
      </c>
      <c r="E34" s="236">
        <v>20263035.039999999</v>
      </c>
      <c r="F34" s="236">
        <v>17733888.289999999</v>
      </c>
      <c r="G34" s="203">
        <f t="shared" si="7"/>
        <v>196455.60000000149</v>
      </c>
    </row>
    <row r="35" spans="1:7" ht="14.45" customHeight="1" x14ac:dyDescent="0.25">
      <c r="A35" s="77" t="s">
        <v>415</v>
      </c>
      <c r="B35" s="202">
        <v>0</v>
      </c>
      <c r="C35" s="235">
        <v>0</v>
      </c>
      <c r="D35" s="203">
        <f t="shared" si="6"/>
        <v>0</v>
      </c>
      <c r="E35" s="235">
        <v>0</v>
      </c>
      <c r="F35" s="235">
        <v>0</v>
      </c>
      <c r="G35" s="203">
        <f t="shared" si="7"/>
        <v>0</v>
      </c>
    </row>
    <row r="36" spans="1:7" ht="14.45" customHeight="1" x14ac:dyDescent="0.25">
      <c r="A36" s="77" t="s">
        <v>416</v>
      </c>
      <c r="B36" s="202">
        <v>0</v>
      </c>
      <c r="C36" s="235">
        <v>0</v>
      </c>
      <c r="D36" s="203">
        <f t="shared" si="6"/>
        <v>0</v>
      </c>
      <c r="E36" s="235">
        <v>0</v>
      </c>
      <c r="F36" s="235">
        <v>0</v>
      </c>
      <c r="G36" s="203">
        <f t="shared" si="7"/>
        <v>0</v>
      </c>
    </row>
    <row r="37" spans="1:7" ht="14.45" customHeight="1" x14ac:dyDescent="0.25">
      <c r="A37" s="59" t="s">
        <v>417</v>
      </c>
      <c r="B37" s="47">
        <f t="shared" ref="B37:G37" si="10">SUM(B38:B41)</f>
        <v>0</v>
      </c>
      <c r="C37" s="47">
        <f t="shared" si="10"/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25">
      <c r="A38" s="80" t="s">
        <v>418</v>
      </c>
      <c r="B38" s="205">
        <v>0</v>
      </c>
      <c r="C38" s="227">
        <v>0</v>
      </c>
      <c r="D38" s="203">
        <f t="shared" si="6"/>
        <v>0</v>
      </c>
      <c r="E38" s="228">
        <v>0</v>
      </c>
      <c r="F38" s="228">
        <v>0</v>
      </c>
      <c r="G38" s="203">
        <f t="shared" si="7"/>
        <v>0</v>
      </c>
    </row>
    <row r="39" spans="1:7" ht="30" x14ac:dyDescent="0.25">
      <c r="A39" s="80" t="s">
        <v>419</v>
      </c>
      <c r="B39" s="205">
        <v>0</v>
      </c>
      <c r="C39" s="227">
        <v>0</v>
      </c>
      <c r="D39" s="203">
        <f t="shared" si="6"/>
        <v>0</v>
      </c>
      <c r="E39" s="228">
        <v>0</v>
      </c>
      <c r="F39" s="228">
        <v>0</v>
      </c>
      <c r="G39" s="203">
        <f t="shared" si="7"/>
        <v>0</v>
      </c>
    </row>
    <row r="40" spans="1:7" x14ac:dyDescent="0.25">
      <c r="A40" s="80" t="s">
        <v>420</v>
      </c>
      <c r="B40" s="205">
        <v>0</v>
      </c>
      <c r="C40" s="227">
        <v>0</v>
      </c>
      <c r="D40" s="203">
        <f t="shared" si="6"/>
        <v>0</v>
      </c>
      <c r="E40" s="228">
        <v>0</v>
      </c>
      <c r="F40" s="228">
        <v>0</v>
      </c>
      <c r="G40" s="203">
        <f t="shared" si="7"/>
        <v>0</v>
      </c>
    </row>
    <row r="41" spans="1:7" x14ac:dyDescent="0.25">
      <c r="A41" s="80" t="s">
        <v>421</v>
      </c>
      <c r="B41" s="205">
        <v>0</v>
      </c>
      <c r="C41" s="227">
        <v>0</v>
      </c>
      <c r="D41" s="203">
        <f t="shared" si="6"/>
        <v>0</v>
      </c>
      <c r="E41" s="228">
        <v>0</v>
      </c>
      <c r="F41" s="228">
        <v>0</v>
      </c>
      <c r="G41" s="203">
        <f t="shared" si="7"/>
        <v>0</v>
      </c>
    </row>
    <row r="42" spans="1:7" x14ac:dyDescent="0.25">
      <c r="A42" s="80"/>
      <c r="B42" s="90"/>
      <c r="C42" s="90"/>
      <c r="D42" s="90"/>
      <c r="E42" s="90"/>
      <c r="F42" s="90"/>
      <c r="G42" s="90"/>
    </row>
    <row r="43" spans="1:7" x14ac:dyDescent="0.25">
      <c r="A43" s="3" t="s">
        <v>422</v>
      </c>
      <c r="B43" s="4">
        <f t="shared" ref="B43:G43" si="11">SUM(B44,B53,B61,B71)</f>
        <v>241433571</v>
      </c>
      <c r="C43" s="4">
        <f t="shared" ref="C43" si="12">SUM(C44,C53,C61,C71)</f>
        <v>53181065.600000001</v>
      </c>
      <c r="D43" s="4">
        <f t="shared" si="11"/>
        <v>294614636.60000002</v>
      </c>
      <c r="E43" s="4">
        <f t="shared" ref="E43:F43" si="13">SUM(E44,E53,E61,E71)</f>
        <v>292665702.42000002</v>
      </c>
      <c r="F43" s="4">
        <f t="shared" si="13"/>
        <v>265962166.67000002</v>
      </c>
      <c r="G43" s="4">
        <f t="shared" si="11"/>
        <v>1948934.1800000044</v>
      </c>
    </row>
    <row r="44" spans="1:7" x14ac:dyDescent="0.25">
      <c r="A44" s="58" t="s">
        <v>390</v>
      </c>
      <c r="B44" s="47">
        <f t="shared" ref="B44:G44" si="14">SUM(B45:B52)</f>
        <v>159962704.16</v>
      </c>
      <c r="C44" s="47">
        <f t="shared" ref="C44" si="15">SUM(C45:C52)</f>
        <v>1125323.78</v>
      </c>
      <c r="D44" s="47">
        <f t="shared" si="14"/>
        <v>161088027.94</v>
      </c>
      <c r="E44" s="47">
        <f t="shared" ref="E44:F44" si="16">SUM(E45:E52)</f>
        <v>159967594.75999999</v>
      </c>
      <c r="F44" s="47">
        <f t="shared" si="16"/>
        <v>156464282.47999999</v>
      </c>
      <c r="G44" s="47">
        <f t="shared" si="14"/>
        <v>1120433.1800000072</v>
      </c>
    </row>
    <row r="45" spans="1:7" x14ac:dyDescent="0.25">
      <c r="A45" s="80" t="s">
        <v>391</v>
      </c>
      <c r="B45" s="202">
        <v>0</v>
      </c>
      <c r="C45" s="235">
        <v>0</v>
      </c>
      <c r="D45" s="203">
        <f t="shared" ref="D45:D52" si="17">B45+C45</f>
        <v>0</v>
      </c>
      <c r="E45" s="235">
        <v>0</v>
      </c>
      <c r="F45" s="235">
        <v>0</v>
      </c>
      <c r="G45" s="203">
        <f t="shared" ref="G45:G52" si="18">D45-E45</f>
        <v>0</v>
      </c>
    </row>
    <row r="46" spans="1:7" x14ac:dyDescent="0.25">
      <c r="A46" s="80" t="s">
        <v>392</v>
      </c>
      <c r="B46" s="202">
        <v>0</v>
      </c>
      <c r="C46" s="235">
        <v>0</v>
      </c>
      <c r="D46" s="203">
        <f t="shared" si="17"/>
        <v>0</v>
      </c>
      <c r="E46" s="235">
        <v>0</v>
      </c>
      <c r="F46" s="235">
        <v>0</v>
      </c>
      <c r="G46" s="203">
        <f t="shared" si="18"/>
        <v>0</v>
      </c>
    </row>
    <row r="47" spans="1:7" x14ac:dyDescent="0.25">
      <c r="A47" s="80" t="s">
        <v>393</v>
      </c>
      <c r="B47" s="202">
        <v>0</v>
      </c>
      <c r="C47" s="235">
        <v>0</v>
      </c>
      <c r="D47" s="203">
        <f t="shared" si="17"/>
        <v>0</v>
      </c>
      <c r="E47" s="235">
        <v>0</v>
      </c>
      <c r="F47" s="235">
        <v>0</v>
      </c>
      <c r="G47" s="203">
        <f t="shared" si="18"/>
        <v>0</v>
      </c>
    </row>
    <row r="48" spans="1:7" x14ac:dyDescent="0.25">
      <c r="A48" s="80" t="s">
        <v>394</v>
      </c>
      <c r="B48" s="202">
        <v>0</v>
      </c>
      <c r="C48" s="235">
        <v>0</v>
      </c>
      <c r="D48" s="203">
        <f t="shared" si="17"/>
        <v>0</v>
      </c>
      <c r="E48" s="235">
        <v>0</v>
      </c>
      <c r="F48" s="235">
        <v>0</v>
      </c>
      <c r="G48" s="203">
        <f t="shared" si="18"/>
        <v>0</v>
      </c>
    </row>
    <row r="49" spans="1:7" x14ac:dyDescent="0.25">
      <c r="A49" s="80" t="s">
        <v>395</v>
      </c>
      <c r="B49" s="204">
        <v>3293527.16</v>
      </c>
      <c r="C49" s="236">
        <v>0</v>
      </c>
      <c r="D49" s="203">
        <f t="shared" si="17"/>
        <v>3293527.16</v>
      </c>
      <c r="E49" s="236">
        <v>3293527.16</v>
      </c>
      <c r="F49" s="236">
        <v>3293527.16</v>
      </c>
      <c r="G49" s="203">
        <f t="shared" si="18"/>
        <v>0</v>
      </c>
    </row>
    <row r="50" spans="1:7" x14ac:dyDescent="0.25">
      <c r="A50" s="80" t="s">
        <v>396</v>
      </c>
      <c r="B50" s="202">
        <v>0</v>
      </c>
      <c r="C50" s="235">
        <v>0</v>
      </c>
      <c r="D50" s="203">
        <f t="shared" si="17"/>
        <v>0</v>
      </c>
      <c r="E50" s="235">
        <v>0</v>
      </c>
      <c r="F50" s="235">
        <v>0</v>
      </c>
      <c r="G50" s="203">
        <f t="shared" si="18"/>
        <v>0</v>
      </c>
    </row>
    <row r="51" spans="1:7" x14ac:dyDescent="0.25">
      <c r="A51" s="80" t="s">
        <v>397</v>
      </c>
      <c r="B51" s="204">
        <v>156669177</v>
      </c>
      <c r="C51" s="236">
        <v>1125323.78</v>
      </c>
      <c r="D51" s="203">
        <f t="shared" si="17"/>
        <v>157794500.78</v>
      </c>
      <c r="E51" s="236">
        <v>156674067.59999999</v>
      </c>
      <c r="F51" s="236">
        <v>153170755.31999999</v>
      </c>
      <c r="G51" s="203">
        <f t="shared" si="18"/>
        <v>1120433.1800000072</v>
      </c>
    </row>
    <row r="52" spans="1:7" x14ac:dyDescent="0.25">
      <c r="A52" s="80" t="s">
        <v>398</v>
      </c>
      <c r="B52" s="202">
        <v>0</v>
      </c>
      <c r="C52" s="235">
        <v>0</v>
      </c>
      <c r="D52" s="203">
        <f t="shared" si="17"/>
        <v>0</v>
      </c>
      <c r="E52" s="235">
        <v>0</v>
      </c>
      <c r="F52" s="235">
        <v>0</v>
      </c>
      <c r="G52" s="203">
        <f t="shared" si="18"/>
        <v>0</v>
      </c>
    </row>
    <row r="53" spans="1:7" x14ac:dyDescent="0.25">
      <c r="A53" s="58" t="s">
        <v>399</v>
      </c>
      <c r="B53" s="47">
        <f t="shared" ref="B53:G53" si="19">SUM(B54:B60)</f>
        <v>12318058.84</v>
      </c>
      <c r="C53" s="47">
        <f t="shared" si="19"/>
        <v>85496722.310000002</v>
      </c>
      <c r="D53" s="47">
        <f t="shared" si="19"/>
        <v>97814781.150000006</v>
      </c>
      <c r="E53" s="47">
        <f t="shared" si="19"/>
        <v>97078063.180000007</v>
      </c>
      <c r="F53" s="47">
        <f t="shared" si="19"/>
        <v>75084067.760000005</v>
      </c>
      <c r="G53" s="47">
        <f t="shared" si="19"/>
        <v>736717.96999999904</v>
      </c>
    </row>
    <row r="54" spans="1:7" x14ac:dyDescent="0.25">
      <c r="A54" s="80" t="s">
        <v>400</v>
      </c>
      <c r="B54" s="202">
        <v>0</v>
      </c>
      <c r="C54" s="236">
        <v>5400000</v>
      </c>
      <c r="D54" s="203">
        <f t="shared" ref="D54:D60" si="20">B54+C54</f>
        <v>5400000</v>
      </c>
      <c r="E54" s="236">
        <v>5339518.76</v>
      </c>
      <c r="F54" s="236">
        <v>4805566.88</v>
      </c>
      <c r="G54" s="203">
        <f t="shared" ref="G54:G60" si="21">D54-E54</f>
        <v>60481.240000000224</v>
      </c>
    </row>
    <row r="55" spans="1:7" x14ac:dyDescent="0.25">
      <c r="A55" s="80" t="s">
        <v>401</v>
      </c>
      <c r="B55" s="204">
        <v>12018058.84</v>
      </c>
      <c r="C55" s="236">
        <v>69522762.530000001</v>
      </c>
      <c r="D55" s="203">
        <f t="shared" si="20"/>
        <v>81540821.370000005</v>
      </c>
      <c r="E55" s="236">
        <v>80894358.400000006</v>
      </c>
      <c r="F55" s="236">
        <v>59581866.280000001</v>
      </c>
      <c r="G55" s="203">
        <f t="shared" si="21"/>
        <v>646462.96999999881</v>
      </c>
    </row>
    <row r="56" spans="1:7" x14ac:dyDescent="0.25">
      <c r="A56" s="80" t="s">
        <v>402</v>
      </c>
      <c r="B56" s="202">
        <v>0</v>
      </c>
      <c r="C56" s="235">
        <v>0</v>
      </c>
      <c r="D56" s="203">
        <f t="shared" si="20"/>
        <v>0</v>
      </c>
      <c r="E56" s="235">
        <v>0</v>
      </c>
      <c r="F56" s="235">
        <v>0</v>
      </c>
      <c r="G56" s="203">
        <f t="shared" si="21"/>
        <v>0</v>
      </c>
    </row>
    <row r="57" spans="1:7" x14ac:dyDescent="0.25">
      <c r="A57" s="81" t="s">
        <v>403</v>
      </c>
      <c r="B57" s="204">
        <v>300000</v>
      </c>
      <c r="C57" s="236">
        <v>10167000</v>
      </c>
      <c r="D57" s="203">
        <f t="shared" si="20"/>
        <v>10467000</v>
      </c>
      <c r="E57" s="236">
        <v>10467000</v>
      </c>
      <c r="F57" s="236">
        <v>10319448.58</v>
      </c>
      <c r="G57" s="203">
        <f t="shared" si="21"/>
        <v>0</v>
      </c>
    </row>
    <row r="58" spans="1:7" x14ac:dyDescent="0.25">
      <c r="A58" s="80" t="s">
        <v>404</v>
      </c>
      <c r="B58" s="202">
        <v>0</v>
      </c>
      <c r="C58" s="236">
        <v>8200</v>
      </c>
      <c r="D58" s="203">
        <f t="shared" si="20"/>
        <v>8200</v>
      </c>
      <c r="E58" s="236">
        <v>8200</v>
      </c>
      <c r="F58" s="236">
        <v>8200</v>
      </c>
      <c r="G58" s="203">
        <f t="shared" si="21"/>
        <v>0</v>
      </c>
    </row>
    <row r="59" spans="1:7" x14ac:dyDescent="0.25">
      <c r="A59" s="80" t="s">
        <v>405</v>
      </c>
      <c r="B59" s="202">
        <v>0</v>
      </c>
      <c r="C59" s="235">
        <v>0</v>
      </c>
      <c r="D59" s="203">
        <f t="shared" si="20"/>
        <v>0</v>
      </c>
      <c r="E59" s="235">
        <v>0</v>
      </c>
      <c r="F59" s="235">
        <v>0</v>
      </c>
      <c r="G59" s="203">
        <f t="shared" si="21"/>
        <v>0</v>
      </c>
    </row>
    <row r="60" spans="1:7" x14ac:dyDescent="0.25">
      <c r="A60" s="80" t="s">
        <v>406</v>
      </c>
      <c r="B60" s="202">
        <v>0</v>
      </c>
      <c r="C60" s="236">
        <v>398759.78</v>
      </c>
      <c r="D60" s="203">
        <f t="shared" si="20"/>
        <v>398759.78</v>
      </c>
      <c r="E60" s="236">
        <v>368986.02</v>
      </c>
      <c r="F60" s="236">
        <v>368986.02</v>
      </c>
      <c r="G60" s="203">
        <f t="shared" si="21"/>
        <v>29773.760000000009</v>
      </c>
    </row>
    <row r="61" spans="1:7" x14ac:dyDescent="0.25">
      <c r="A61" s="58" t="s">
        <v>407</v>
      </c>
      <c r="B61" s="47">
        <f t="shared" ref="B61:G61" si="22">SUM(B62:B70)</f>
        <v>69152808</v>
      </c>
      <c r="C61" s="47">
        <f t="shared" si="22"/>
        <v>-33440980.490000002</v>
      </c>
      <c r="D61" s="47">
        <f t="shared" si="22"/>
        <v>35711827.509999998</v>
      </c>
      <c r="E61" s="47">
        <f t="shared" si="22"/>
        <v>35620044.480000004</v>
      </c>
      <c r="F61" s="47">
        <f t="shared" si="22"/>
        <v>34413816.43</v>
      </c>
      <c r="G61" s="47">
        <f t="shared" si="22"/>
        <v>91783.029999998165</v>
      </c>
    </row>
    <row r="62" spans="1:7" x14ac:dyDescent="0.25">
      <c r="A62" s="80" t="s">
        <v>408</v>
      </c>
      <c r="B62" s="202">
        <v>0</v>
      </c>
      <c r="C62" s="235">
        <v>0</v>
      </c>
      <c r="D62" s="203">
        <f t="shared" ref="D62:D70" si="23">B62+C62</f>
        <v>0</v>
      </c>
      <c r="E62" s="235">
        <v>0</v>
      </c>
      <c r="F62" s="235">
        <v>0</v>
      </c>
      <c r="G62" s="203">
        <f t="shared" ref="G62:G70" si="24">D62-E62</f>
        <v>0</v>
      </c>
    </row>
    <row r="63" spans="1:7" x14ac:dyDescent="0.25">
      <c r="A63" s="80" t="s">
        <v>409</v>
      </c>
      <c r="B63" s="202">
        <v>0</v>
      </c>
      <c r="C63" s="236">
        <v>1599487.5</v>
      </c>
      <c r="D63" s="203">
        <f t="shared" si="23"/>
        <v>1599487.5</v>
      </c>
      <c r="E63" s="236">
        <v>1507704.55</v>
      </c>
      <c r="F63" s="236">
        <v>1507704.55</v>
      </c>
      <c r="G63" s="203">
        <f t="shared" si="24"/>
        <v>91782.949999999953</v>
      </c>
    </row>
    <row r="64" spans="1:7" x14ac:dyDescent="0.25">
      <c r="A64" s="80" t="s">
        <v>410</v>
      </c>
      <c r="B64" s="202">
        <v>0</v>
      </c>
      <c r="C64" s="235">
        <v>0</v>
      </c>
      <c r="D64" s="203">
        <f t="shared" si="23"/>
        <v>0</v>
      </c>
      <c r="E64" s="235">
        <v>0</v>
      </c>
      <c r="F64" s="235">
        <v>0</v>
      </c>
      <c r="G64" s="203">
        <f t="shared" si="24"/>
        <v>0</v>
      </c>
    </row>
    <row r="65" spans="1:7" x14ac:dyDescent="0.25">
      <c r="A65" s="80" t="s">
        <v>411</v>
      </c>
      <c r="B65" s="204">
        <v>69152808</v>
      </c>
      <c r="C65" s="236">
        <v>-46040467.990000002</v>
      </c>
      <c r="D65" s="203">
        <f t="shared" si="23"/>
        <v>23112340.009999998</v>
      </c>
      <c r="E65" s="236">
        <v>23112339.93</v>
      </c>
      <c r="F65" s="236">
        <v>21906111.879999999</v>
      </c>
      <c r="G65" s="203">
        <f t="shared" si="24"/>
        <v>7.9999998211860657E-2</v>
      </c>
    </row>
    <row r="66" spans="1:7" x14ac:dyDescent="0.25">
      <c r="A66" s="80" t="s">
        <v>412</v>
      </c>
      <c r="B66" s="202">
        <v>0</v>
      </c>
      <c r="C66" s="235">
        <v>0</v>
      </c>
      <c r="D66" s="203">
        <f t="shared" si="23"/>
        <v>0</v>
      </c>
      <c r="E66" s="235">
        <v>0</v>
      </c>
      <c r="F66" s="235">
        <v>0</v>
      </c>
      <c r="G66" s="203">
        <f t="shared" si="24"/>
        <v>0</v>
      </c>
    </row>
    <row r="67" spans="1:7" x14ac:dyDescent="0.25">
      <c r="A67" s="80" t="s">
        <v>413</v>
      </c>
      <c r="B67" s="202">
        <v>0</v>
      </c>
      <c r="C67" s="235">
        <v>0</v>
      </c>
      <c r="D67" s="203">
        <f t="shared" si="23"/>
        <v>0</v>
      </c>
      <c r="E67" s="235">
        <v>0</v>
      </c>
      <c r="F67" s="235">
        <v>0</v>
      </c>
      <c r="G67" s="203">
        <f t="shared" si="24"/>
        <v>0</v>
      </c>
    </row>
    <row r="68" spans="1:7" x14ac:dyDescent="0.25">
      <c r="A68" s="80" t="s">
        <v>414</v>
      </c>
      <c r="B68" s="202">
        <v>0</v>
      </c>
      <c r="C68" s="236">
        <v>11000000</v>
      </c>
      <c r="D68" s="203">
        <f t="shared" si="23"/>
        <v>11000000</v>
      </c>
      <c r="E68" s="236">
        <v>11000000</v>
      </c>
      <c r="F68" s="236">
        <v>11000000</v>
      </c>
      <c r="G68" s="203">
        <f t="shared" si="24"/>
        <v>0</v>
      </c>
    </row>
    <row r="69" spans="1:7" x14ac:dyDescent="0.25">
      <c r="A69" s="80" t="s">
        <v>415</v>
      </c>
      <c r="B69" s="202">
        <v>0</v>
      </c>
      <c r="C69" s="235">
        <v>0</v>
      </c>
      <c r="D69" s="203">
        <f t="shared" si="23"/>
        <v>0</v>
      </c>
      <c r="E69" s="235">
        <v>0</v>
      </c>
      <c r="F69" s="235">
        <v>0</v>
      </c>
      <c r="G69" s="203">
        <f t="shared" si="24"/>
        <v>0</v>
      </c>
    </row>
    <row r="70" spans="1:7" x14ac:dyDescent="0.25">
      <c r="A70" s="80" t="s">
        <v>416</v>
      </c>
      <c r="B70" s="202">
        <v>0</v>
      </c>
      <c r="C70" s="235">
        <v>0</v>
      </c>
      <c r="D70" s="203">
        <f t="shared" si="23"/>
        <v>0</v>
      </c>
      <c r="E70" s="235">
        <v>0</v>
      </c>
      <c r="F70" s="235">
        <v>0</v>
      </c>
      <c r="G70" s="203">
        <f t="shared" si="24"/>
        <v>0</v>
      </c>
    </row>
    <row r="71" spans="1:7" x14ac:dyDescent="0.25">
      <c r="A71" s="59" t="s">
        <v>417</v>
      </c>
      <c r="B71" s="47">
        <f t="shared" ref="B71:G71" si="25">SUM(B72:B75)</f>
        <v>0</v>
      </c>
      <c r="C71" s="47">
        <f t="shared" si="25"/>
        <v>0</v>
      </c>
      <c r="D71" s="47">
        <f t="shared" si="25"/>
        <v>0</v>
      </c>
      <c r="E71" s="47">
        <f t="shared" si="25"/>
        <v>0</v>
      </c>
      <c r="F71" s="47">
        <f t="shared" si="25"/>
        <v>0</v>
      </c>
      <c r="G71" s="47">
        <f t="shared" si="25"/>
        <v>0</v>
      </c>
    </row>
    <row r="72" spans="1:7" x14ac:dyDescent="0.25">
      <c r="A72" s="80" t="s">
        <v>418</v>
      </c>
      <c r="B72" s="47">
        <v>0</v>
      </c>
      <c r="C72" s="229">
        <v>0</v>
      </c>
      <c r="D72" s="203">
        <f t="shared" ref="D72:D75" si="26">B72+C72</f>
        <v>0</v>
      </c>
      <c r="E72" s="230">
        <v>0</v>
      </c>
      <c r="F72" s="230">
        <v>0</v>
      </c>
      <c r="G72" s="203">
        <f t="shared" ref="G72:G75" si="27">D72-E72</f>
        <v>0</v>
      </c>
    </row>
    <row r="73" spans="1:7" ht="30" x14ac:dyDescent="0.25">
      <c r="A73" s="80" t="s">
        <v>419</v>
      </c>
      <c r="B73" s="47">
        <v>0</v>
      </c>
      <c r="C73" s="229">
        <v>0</v>
      </c>
      <c r="D73" s="203">
        <f t="shared" si="26"/>
        <v>0</v>
      </c>
      <c r="E73" s="230">
        <v>0</v>
      </c>
      <c r="F73" s="230">
        <v>0</v>
      </c>
      <c r="G73" s="203">
        <f t="shared" si="27"/>
        <v>0</v>
      </c>
    </row>
    <row r="74" spans="1:7" x14ac:dyDescent="0.25">
      <c r="A74" s="80" t="s">
        <v>420</v>
      </c>
      <c r="B74" s="47">
        <v>0</v>
      </c>
      <c r="C74" s="229">
        <v>0</v>
      </c>
      <c r="D74" s="203">
        <f t="shared" si="26"/>
        <v>0</v>
      </c>
      <c r="E74" s="230">
        <v>0</v>
      </c>
      <c r="F74" s="230">
        <v>0</v>
      </c>
      <c r="G74" s="203">
        <f t="shared" si="27"/>
        <v>0</v>
      </c>
    </row>
    <row r="75" spans="1:7" x14ac:dyDescent="0.25">
      <c r="A75" s="80" t="s">
        <v>421</v>
      </c>
      <c r="B75" s="47">
        <v>0</v>
      </c>
      <c r="C75" s="229">
        <v>0</v>
      </c>
      <c r="D75" s="203">
        <f t="shared" si="26"/>
        <v>0</v>
      </c>
      <c r="E75" s="230">
        <v>0</v>
      </c>
      <c r="F75" s="230">
        <v>0</v>
      </c>
      <c r="G75" s="203">
        <f t="shared" si="27"/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 t="shared" ref="B77:G77" si="28">B43+B9</f>
        <v>967507619</v>
      </c>
      <c r="C77" s="4">
        <f t="shared" si="28"/>
        <v>154700646.53</v>
      </c>
      <c r="D77" s="4">
        <f t="shared" si="28"/>
        <v>1122208265.53</v>
      </c>
      <c r="E77" s="4">
        <f t="shared" si="28"/>
        <v>1099207213.3900001</v>
      </c>
      <c r="F77" s="4">
        <f t="shared" si="28"/>
        <v>1017270752.51</v>
      </c>
      <c r="G77" s="4">
        <f t="shared" si="28"/>
        <v>23001052.140000019</v>
      </c>
    </row>
    <row r="78" spans="1:7" x14ac:dyDescent="0.25">
      <c r="A78" s="55"/>
      <c r="B78" s="82"/>
      <c r="C78" s="82"/>
      <c r="D78" s="82"/>
      <c r="E78" s="82"/>
      <c r="F78" s="82"/>
      <c r="G78" s="82"/>
    </row>
    <row r="80" spans="1:7" x14ac:dyDescent="0.25">
      <c r="B80" s="180"/>
      <c r="C80" s="180"/>
      <c r="D80" s="180"/>
      <c r="E80" s="180"/>
      <c r="F80" s="180"/>
      <c r="G80" s="180"/>
    </row>
    <row r="81" spans="1:7" x14ac:dyDescent="0.25">
      <c r="A81" s="180"/>
      <c r="B81" s="180"/>
      <c r="C81" s="180"/>
      <c r="D81" s="180"/>
      <c r="E81" s="180"/>
      <c r="F81" s="180"/>
      <c r="G81" s="180"/>
    </row>
    <row r="82" spans="1:7" x14ac:dyDescent="0.25">
      <c r="B82" s="181"/>
      <c r="C82" s="181"/>
      <c r="D82" s="181"/>
      <c r="E82" s="181"/>
      <c r="F82" s="181"/>
      <c r="G82" s="1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0:G26 D43:G53 B9:C10 B27:G27 D9:G19 C54:G60 B43:C44 B61:G61 B76:G77 C62:G70 C72:G75 C28:G36 C38:G41 B37:G37 C11:C19 B19 C45:C53 B53 B71:G7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8" fitToHeight="2" orientation="landscape" horizontalDpi="1200" verticalDpi="1200" r:id="rId1"/>
  <ignoredErrors>
    <ignoredError sqref="B9:B10 B19 B27 B37 B53 B61 B71 B42:G42 B76:G77 B72:B75 D9:D10 D19 D27 D37 G9:G10 G19 G27 G37 D53 D61 D71 B43:B44 D43:D44 G53 G61 G71 G43:G4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G42" sqref="G4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47" t="s">
        <v>423</v>
      </c>
      <c r="B1" s="239"/>
      <c r="C1" s="239"/>
      <c r="D1" s="239"/>
      <c r="E1" s="239"/>
      <c r="F1" s="239"/>
      <c r="G1" s="240"/>
    </row>
    <row r="2" spans="1:7" x14ac:dyDescent="0.25">
      <c r="A2" s="109" t="str">
        <f>'Formato 1'!A2</f>
        <v xml:space="preserve"> Municipio de Guanajuato</v>
      </c>
      <c r="B2" s="110"/>
      <c r="C2" s="110"/>
      <c r="D2" s="110"/>
      <c r="E2" s="110"/>
      <c r="F2" s="110"/>
      <c r="G2" s="111"/>
    </row>
    <row r="3" spans="1:7" x14ac:dyDescent="0.25">
      <c r="A3" s="112" t="s">
        <v>296</v>
      </c>
      <c r="B3" s="113"/>
      <c r="C3" s="113"/>
      <c r="D3" s="113"/>
      <c r="E3" s="113"/>
      <c r="F3" s="113"/>
      <c r="G3" s="114"/>
    </row>
    <row r="4" spans="1:7" x14ac:dyDescent="0.25">
      <c r="A4" s="112" t="s">
        <v>424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31 de Diciembre de 2025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x14ac:dyDescent="0.25">
      <c r="A7" s="242" t="s">
        <v>425</v>
      </c>
      <c r="B7" s="245" t="s">
        <v>298</v>
      </c>
      <c r="C7" s="245"/>
      <c r="D7" s="245"/>
      <c r="E7" s="245"/>
      <c r="F7" s="245"/>
      <c r="G7" s="245" t="s">
        <v>299</v>
      </c>
    </row>
    <row r="8" spans="1:7" ht="30" x14ac:dyDescent="0.25">
      <c r="A8" s="243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255"/>
    </row>
    <row r="9" spans="1:7" ht="15.75" customHeight="1" x14ac:dyDescent="0.25">
      <c r="A9" s="26" t="s">
        <v>426</v>
      </c>
      <c r="B9" s="118">
        <f t="shared" ref="B9:G9" si="0">SUM(B10,B11,B12,B15,B16,B19)</f>
        <v>410496120</v>
      </c>
      <c r="C9" s="118">
        <f t="shared" si="0"/>
        <v>19848413.18</v>
      </c>
      <c r="D9" s="118">
        <f t="shared" si="0"/>
        <v>430344533.18000001</v>
      </c>
      <c r="E9" s="118">
        <f t="shared" si="0"/>
        <v>430087870.56999999</v>
      </c>
      <c r="F9" s="118">
        <f t="shared" si="0"/>
        <v>405850599.01999998</v>
      </c>
      <c r="G9" s="118">
        <f t="shared" si="0"/>
        <v>256662.61000001431</v>
      </c>
    </row>
    <row r="10" spans="1:7" x14ac:dyDescent="0.25">
      <c r="A10" s="58" t="s">
        <v>427</v>
      </c>
      <c r="B10" s="195">
        <v>410496120</v>
      </c>
      <c r="C10" s="237">
        <v>19848413.18</v>
      </c>
      <c r="D10" s="162">
        <f>B10+C10</f>
        <v>430344533.18000001</v>
      </c>
      <c r="E10" s="237">
        <v>430087870.56999999</v>
      </c>
      <c r="F10" s="237">
        <v>405850599.01999998</v>
      </c>
      <c r="G10" s="76">
        <f>D10-E10</f>
        <v>256662.61000001431</v>
      </c>
    </row>
    <row r="11" spans="1:7" ht="15.75" customHeight="1" x14ac:dyDescent="0.25">
      <c r="A11" s="58" t="s">
        <v>428</v>
      </c>
      <c r="B11" s="76">
        <v>0</v>
      </c>
      <c r="C11" s="76">
        <v>0</v>
      </c>
      <c r="D11" s="162">
        <f>B11+C11</f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429</v>
      </c>
      <c r="B12" s="76">
        <f t="shared" ref="B12:G12" si="2">B13+B14</f>
        <v>0</v>
      </c>
      <c r="C12" s="76">
        <f t="shared" si="2"/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430</v>
      </c>
      <c r="B13" s="76">
        <v>0</v>
      </c>
      <c r="C13" s="76">
        <v>0</v>
      </c>
      <c r="D13" s="162">
        <f>B13+C13</f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431</v>
      </c>
      <c r="B14" s="76">
        <v>0</v>
      </c>
      <c r="C14" s="76">
        <v>0</v>
      </c>
      <c r="D14" s="162">
        <f>B14+C14</f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432</v>
      </c>
      <c r="B15" s="76">
        <v>0</v>
      </c>
      <c r="C15" s="76">
        <v>0</v>
      </c>
      <c r="D15" s="162">
        <f>B15+C15</f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433</v>
      </c>
      <c r="B16" s="76">
        <f t="shared" ref="B16:G16" si="3">B17+B18</f>
        <v>0</v>
      </c>
      <c r="C16" s="76">
        <f t="shared" si="3"/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434</v>
      </c>
      <c r="B17" s="76">
        <v>0</v>
      </c>
      <c r="C17" s="76">
        <v>0</v>
      </c>
      <c r="D17" s="162">
        <f>B17+C17</f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435</v>
      </c>
      <c r="B18" s="76">
        <v>0</v>
      </c>
      <c r="C18" s="76">
        <v>0</v>
      </c>
      <c r="D18" s="162">
        <f>B18+C18</f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436</v>
      </c>
      <c r="B19" s="76">
        <v>0</v>
      </c>
      <c r="C19" s="76">
        <v>0</v>
      </c>
      <c r="D19" s="162">
        <f>B19+C19</f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437</v>
      </c>
      <c r="B21" s="118">
        <f t="shared" ref="B21:G21" si="4">SUM(B22,B23,B24,B27,B28,B31)</f>
        <v>154669177</v>
      </c>
      <c r="C21" s="118">
        <f t="shared" si="4"/>
        <v>5118663.88</v>
      </c>
      <c r="D21" s="118">
        <f t="shared" si="4"/>
        <v>159787840.88</v>
      </c>
      <c r="E21" s="118">
        <f t="shared" si="4"/>
        <v>159758067.12</v>
      </c>
      <c r="F21" s="118">
        <f t="shared" si="4"/>
        <v>156254754.84</v>
      </c>
      <c r="G21" s="118">
        <f t="shared" si="4"/>
        <v>29773.759999990463</v>
      </c>
    </row>
    <row r="22" spans="1:7" x14ac:dyDescent="0.25">
      <c r="A22" s="58" t="s">
        <v>427</v>
      </c>
      <c r="B22" s="195">
        <v>154669177</v>
      </c>
      <c r="C22" s="237">
        <v>5118663.88</v>
      </c>
      <c r="D22" s="162">
        <f>B22+C22</f>
        <v>159787840.88</v>
      </c>
      <c r="E22" s="237">
        <v>159758067.12</v>
      </c>
      <c r="F22" s="237">
        <v>156254754.84</v>
      </c>
      <c r="G22" s="76">
        <f t="shared" ref="G22:G31" si="5">D22-E22</f>
        <v>29773.759999990463</v>
      </c>
    </row>
    <row r="23" spans="1:7" x14ac:dyDescent="0.25">
      <c r="A23" s="58" t="s">
        <v>428</v>
      </c>
      <c r="B23" s="76">
        <v>0</v>
      </c>
      <c r="C23" s="76">
        <v>0</v>
      </c>
      <c r="D23" s="162">
        <f>B23+C23</f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430</v>
      </c>
      <c r="B25" s="76">
        <v>0</v>
      </c>
      <c r="C25" s="76">
        <v>0</v>
      </c>
      <c r="D25" s="162">
        <f>B25+C25</f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431</v>
      </c>
      <c r="B26" s="76">
        <v>0</v>
      </c>
      <c r="C26" s="76">
        <v>0</v>
      </c>
      <c r="D26" s="162">
        <f>B26+C26</f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432</v>
      </c>
      <c r="B27" s="76">
        <v>0</v>
      </c>
      <c r="C27" s="76">
        <v>0</v>
      </c>
      <c r="D27" s="162">
        <f>B27+C27</f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434</v>
      </c>
      <c r="B29" s="76">
        <v>0</v>
      </c>
      <c r="C29" s="76">
        <v>0</v>
      </c>
      <c r="D29" s="162">
        <f>B29+C29</f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435</v>
      </c>
      <c r="B30" s="76">
        <v>0</v>
      </c>
      <c r="C30" s="76">
        <v>0</v>
      </c>
      <c r="D30" s="162">
        <f>B30+C30</f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436</v>
      </c>
      <c r="B31" s="76">
        <v>0</v>
      </c>
      <c r="C31" s="76">
        <v>0</v>
      </c>
      <c r="D31" s="162">
        <f>B31+C31</f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438</v>
      </c>
      <c r="B33" s="118">
        <f t="shared" ref="B33:G33" si="8">B21+B9</f>
        <v>565165297</v>
      </c>
      <c r="C33" s="118">
        <f t="shared" si="8"/>
        <v>24967077.059999999</v>
      </c>
      <c r="D33" s="118">
        <f t="shared" si="8"/>
        <v>590132374.05999994</v>
      </c>
      <c r="E33" s="118">
        <f t="shared" si="8"/>
        <v>589845937.69000006</v>
      </c>
      <c r="F33" s="118">
        <f t="shared" si="8"/>
        <v>562105353.86000001</v>
      </c>
      <c r="G33" s="118">
        <f t="shared" si="8"/>
        <v>286436.37000000477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D20:D21 G9:G33 B11:C21 E11:F21 D12 D16 B23:C33 E23:F33 D24 D28 D32:D33 C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landscape" horizontalDpi="1200" verticalDpi="1200" r:id="rId1"/>
  <ignoredErrors>
    <ignoredError sqref="B9:G9 B34:G34 B12:F12 B11:C11 G10 B24:F24 E11:G11 B16:F16 B13:C13 E13:F13 B14:C14 E14:F14 B15:C15 E15:F15 B20:F21 B17:C17 E17:F17 B18:C18 E18:F18 B19:C19 E19:F19 B23:C23 E23:F23 B28:F28 B25:C25 E25:F25 B26:C26 E26:F26 B27:C27 E27:F27 B32:F33 B29:C29 E29:F29 B30:C30 E30:F30 B31:C31 E31:F3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16</vt:i4>
      </vt:variant>
    </vt:vector>
  </HeadingPairs>
  <TitlesOfParts>
    <vt:vector size="35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1'!Área_de_impresión</vt:lpstr>
      <vt:lpstr>'Formato 2'!Área_de_impresión</vt:lpstr>
      <vt:lpstr>'Formato 3'!Área_de_impresión</vt:lpstr>
      <vt:lpstr>'Formato 5'!Área_de_impresión</vt:lpstr>
      <vt:lpstr>'Formato 6 a)'!Área_de_impresión</vt:lpstr>
      <vt:lpstr>'Formato 6 b)'!Área_de_impresión</vt:lpstr>
      <vt:lpstr>'Formato 6 c)'!Área_de_impresión</vt:lpstr>
      <vt:lpstr>'Formato 6 d)'!Área_de_impresión</vt:lpstr>
      <vt:lpstr>'Formato 7 a)'!Área_de_impresión</vt:lpstr>
      <vt:lpstr>'Formato 7 b)'!Área_de_impresión</vt:lpstr>
      <vt:lpstr>'Formato 7 c)'!Área_de_impresión</vt:lpstr>
      <vt:lpstr>'Formato 7 d)'!Área_de_impresión</vt:lpstr>
      <vt:lpstr>'Formato 8'!Área_de_impresión</vt:lpstr>
      <vt:lpstr>'Formato 6 a)'!Títulos_a_imprimir</vt:lpstr>
      <vt:lpstr>'Formato 6 b)'!Títulos_a_imprimir</vt:lpstr>
      <vt:lpstr>'Formato 6 c)'!Títulos_a_imprimir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Eve</cp:lastModifiedBy>
  <cp:revision/>
  <cp:lastPrinted>2024-07-25T19:07:28Z</cp:lastPrinted>
  <dcterms:created xsi:type="dcterms:W3CDTF">2023-03-16T22:14:51Z</dcterms:created>
  <dcterms:modified xsi:type="dcterms:W3CDTF">2026-01-28T19:33:38Z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